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EF2E40BE-84D0-0C49-8A50-81A0B7367EB6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BULK ( VOLUMEN)" sheetId="13" r:id="rId1"/>
    <sheet name="FASE TRANSICIÓN (RECOMP)" sheetId="15" r:id="rId2"/>
    <sheet name="FASE CUT ( DEFINICIÓN)" sheetId="14" r:id="rId3"/>
  </sheets>
  <definedNames>
    <definedName name="_xlnm.Print_Area" localSheetId="0">'BULK ( VOLUMEN)'!$A$1:$S$27</definedName>
    <definedName name="_xlnm.Print_Area" localSheetId="2">'FASE CUT ( DEFINICIÓN)'!$A$1:$S$53</definedName>
    <definedName name="_xlnm.Print_Area" localSheetId="1">'FASE TRANSICIÓN (RECOMP)'!$A$1:$S$27</definedName>
  </definedNames>
  <calcPr calcId="181029"/>
</workbook>
</file>

<file path=xl/calcChain.xml><?xml version="1.0" encoding="utf-8"?>
<calcChain xmlns="http://schemas.openxmlformats.org/spreadsheetml/2006/main">
  <c r="N51" i="14" l="1"/>
  <c r="V19" i="15" l="1"/>
  <c r="V18" i="15" s="1"/>
  <c r="V16" i="15"/>
  <c r="V14" i="15" s="1"/>
  <c r="V15" i="15" s="1"/>
  <c r="F14" i="15" s="1"/>
  <c r="F15" i="15" s="1"/>
  <c r="F16" i="15" s="1"/>
  <c r="F17" i="15" s="1"/>
  <c r="P14" i="15" s="1"/>
  <c r="P15" i="15" s="1"/>
  <c r="P16" i="15" s="1"/>
  <c r="P17" i="15" s="1"/>
  <c r="F21" i="15" s="1"/>
  <c r="F22" i="15" s="1"/>
  <c r="F23" i="15" s="1"/>
  <c r="F24" i="15" s="1"/>
  <c r="F25" i="15" s="1"/>
  <c r="P21" i="15" s="1"/>
  <c r="P22" i="15" s="1"/>
  <c r="P23" i="15" s="1"/>
  <c r="P24" i="15" s="1"/>
  <c r="V11" i="15"/>
  <c r="V7" i="15"/>
  <c r="D14" i="15" s="1"/>
  <c r="D15" i="15" s="1"/>
  <c r="D16" i="15" s="1"/>
  <c r="D17" i="15" s="1"/>
  <c r="N14" i="15" s="1"/>
  <c r="N15" i="15" s="1"/>
  <c r="N16" i="15" s="1"/>
  <c r="N17" i="15" s="1"/>
  <c r="D21" i="15" s="1"/>
  <c r="D22" i="15" s="1"/>
  <c r="D23" i="15" s="1"/>
  <c r="D24" i="15" s="1"/>
  <c r="D25" i="15" s="1"/>
  <c r="N21" i="15" s="1"/>
  <c r="N22" i="15" s="1"/>
  <c r="N23" i="15" s="1"/>
  <c r="N24" i="15" s="1"/>
  <c r="V6" i="15"/>
  <c r="C14" i="15" s="1"/>
  <c r="C15" i="15" s="1"/>
  <c r="C16" i="15" s="1"/>
  <c r="C17" i="15" s="1"/>
  <c r="M14" i="15" s="1"/>
  <c r="M15" i="15" s="1"/>
  <c r="M16" i="15" s="1"/>
  <c r="M17" i="15" s="1"/>
  <c r="C21" i="15" s="1"/>
  <c r="C22" i="15" s="1"/>
  <c r="C23" i="15" s="1"/>
  <c r="C24" i="15" s="1"/>
  <c r="C25" i="15" s="1"/>
  <c r="M21" i="15" s="1"/>
  <c r="M22" i="15" s="1"/>
  <c r="M23" i="15" s="1"/>
  <c r="M24" i="15" s="1"/>
  <c r="V5" i="15"/>
  <c r="B14" i="15" s="1"/>
  <c r="B15" i="15" s="1"/>
  <c r="B16" i="15" s="1"/>
  <c r="B17" i="15" s="1"/>
  <c r="L14" i="15" s="1"/>
  <c r="L15" i="15" s="1"/>
  <c r="L16" i="15" s="1"/>
  <c r="L17" i="15" s="1"/>
  <c r="B21" i="15" s="1"/>
  <c r="B22" i="15" s="1"/>
  <c r="B23" i="15" s="1"/>
  <c r="B24" i="15" s="1"/>
  <c r="B25" i="15" s="1"/>
  <c r="L21" i="15" s="1"/>
  <c r="L22" i="15" s="1"/>
  <c r="L23" i="15" s="1"/>
  <c r="L24" i="15" s="1"/>
  <c r="V2" i="15"/>
  <c r="V1" i="15"/>
  <c r="V44" i="14"/>
  <c r="V31" i="14"/>
  <c r="V19" i="14"/>
  <c r="V18" i="14" s="1"/>
  <c r="V16" i="14"/>
  <c r="V14" i="14" s="1"/>
  <c r="V15" i="14" s="1"/>
  <c r="F14" i="14" s="1"/>
  <c r="F15" i="14" s="1"/>
  <c r="F16" i="14" s="1"/>
  <c r="F17" i="14" s="1"/>
  <c r="P14" i="14" s="1"/>
  <c r="P15" i="14" s="1"/>
  <c r="P16" i="14" s="1"/>
  <c r="P17" i="14" s="1"/>
  <c r="F21" i="14" s="1"/>
  <c r="F22" i="14" s="1"/>
  <c r="F23" i="14" s="1"/>
  <c r="F24" i="14" s="1"/>
  <c r="F25" i="14" s="1"/>
  <c r="V11" i="14"/>
  <c r="V7" i="14"/>
  <c r="D14" i="14" s="1"/>
  <c r="D15" i="14" s="1"/>
  <c r="D16" i="14" s="1"/>
  <c r="D17" i="14" s="1"/>
  <c r="N14" i="14" s="1"/>
  <c r="N15" i="14" s="1"/>
  <c r="N16" i="14" s="1"/>
  <c r="N17" i="14" s="1"/>
  <c r="D21" i="14" s="1"/>
  <c r="D22" i="14" s="1"/>
  <c r="D23" i="14" s="1"/>
  <c r="D24" i="14" s="1"/>
  <c r="D25" i="14" s="1"/>
  <c r="D35" i="14" s="1"/>
  <c r="D36" i="14" s="1"/>
  <c r="D37" i="14" s="1"/>
  <c r="D38" i="14" s="1"/>
  <c r="N35" i="14" s="1"/>
  <c r="N36" i="14" s="1"/>
  <c r="N37" i="14" s="1"/>
  <c r="N38" i="14" s="1"/>
  <c r="N39" i="14" s="1"/>
  <c r="D48" i="14" s="1"/>
  <c r="D49" i="14" s="1"/>
  <c r="D50" i="14" s="1"/>
  <c r="D51" i="14" s="1"/>
  <c r="N48" i="14" s="1"/>
  <c r="N49" i="14" s="1"/>
  <c r="N50" i="14" s="1"/>
  <c r="V6" i="14"/>
  <c r="C14" i="14" s="1"/>
  <c r="C15" i="14" s="1"/>
  <c r="C16" i="14" s="1"/>
  <c r="C17" i="14" s="1"/>
  <c r="M14" i="14" s="1"/>
  <c r="M15" i="14" s="1"/>
  <c r="M16" i="14" s="1"/>
  <c r="M17" i="14" s="1"/>
  <c r="C21" i="14" s="1"/>
  <c r="C22" i="14" s="1"/>
  <c r="C23" i="14" s="1"/>
  <c r="C24" i="14" s="1"/>
  <c r="C25" i="14" s="1"/>
  <c r="C35" i="14" s="1"/>
  <c r="C36" i="14" s="1"/>
  <c r="C37" i="14" s="1"/>
  <c r="C38" i="14" s="1"/>
  <c r="M35" i="14" s="1"/>
  <c r="M36" i="14" s="1"/>
  <c r="M37" i="14" s="1"/>
  <c r="M38" i="14" s="1"/>
  <c r="M39" i="14" s="1"/>
  <c r="C48" i="14" s="1"/>
  <c r="C49" i="14" s="1"/>
  <c r="C50" i="14" s="1"/>
  <c r="C51" i="14" s="1"/>
  <c r="M48" i="14" s="1"/>
  <c r="M49" i="14" s="1"/>
  <c r="M50" i="14" s="1"/>
  <c r="V5" i="14"/>
  <c r="B14" i="14" s="1"/>
  <c r="B15" i="14" s="1"/>
  <c r="B16" i="14" s="1"/>
  <c r="B17" i="14" s="1"/>
  <c r="L14" i="14" s="1"/>
  <c r="L15" i="14" s="1"/>
  <c r="L16" i="14" s="1"/>
  <c r="L17" i="14" s="1"/>
  <c r="B21" i="14" s="1"/>
  <c r="B22" i="14" s="1"/>
  <c r="B23" i="14" s="1"/>
  <c r="B24" i="14" s="1"/>
  <c r="B25" i="14" s="1"/>
  <c r="B35" i="14" s="1"/>
  <c r="B36" i="14" s="1"/>
  <c r="B37" i="14" s="1"/>
  <c r="B38" i="14" s="1"/>
  <c r="L35" i="14" s="1"/>
  <c r="L36" i="14" s="1"/>
  <c r="L37" i="14" s="1"/>
  <c r="L38" i="14" s="1"/>
  <c r="L39" i="14" s="1"/>
  <c r="B48" i="14" s="1"/>
  <c r="B49" i="14" s="1"/>
  <c r="B50" i="14" s="1"/>
  <c r="B51" i="14" s="1"/>
  <c r="L48" i="14" s="1"/>
  <c r="L49" i="14" s="1"/>
  <c r="L50" i="14" s="1"/>
  <c r="V2" i="14"/>
  <c r="V1" i="14"/>
  <c r="V12" i="15" l="1"/>
  <c r="R6" i="15" s="1"/>
  <c r="V17" i="15" s="1"/>
  <c r="V12" i="14"/>
  <c r="V13" i="14" s="1"/>
  <c r="H4" i="14"/>
  <c r="V4" i="14" s="1"/>
  <c r="H4" i="15"/>
  <c r="V4" i="15" s="1"/>
  <c r="V38" i="14"/>
  <c r="V39" i="14" s="1"/>
  <c r="F35" i="14" s="1"/>
  <c r="F36" i="14" s="1"/>
  <c r="F37" i="14" s="1"/>
  <c r="F38" i="14" s="1"/>
  <c r="P35" i="14" s="1"/>
  <c r="P36" i="14" s="1"/>
  <c r="P37" i="14" s="1"/>
  <c r="P38" i="14" s="1"/>
  <c r="P39" i="14" s="1"/>
  <c r="V19" i="13"/>
  <c r="V18" i="13"/>
  <c r="V16" i="13"/>
  <c r="V14" i="13" s="1"/>
  <c r="V15" i="13" s="1"/>
  <c r="F14" i="13" s="1"/>
  <c r="F15" i="13" s="1"/>
  <c r="F16" i="13" s="1"/>
  <c r="F17" i="13" s="1"/>
  <c r="P14" i="13" s="1"/>
  <c r="P15" i="13" s="1"/>
  <c r="P16" i="13" s="1"/>
  <c r="P17" i="13" s="1"/>
  <c r="F21" i="13" s="1"/>
  <c r="F22" i="13" s="1"/>
  <c r="F23" i="13" s="1"/>
  <c r="F24" i="13" s="1"/>
  <c r="F25" i="13" s="1"/>
  <c r="P21" i="13" s="1"/>
  <c r="P22" i="13" s="1"/>
  <c r="P23" i="13" s="1"/>
  <c r="P24" i="13" s="1"/>
  <c r="V11" i="13"/>
  <c r="V7" i="13"/>
  <c r="D14" i="13" s="1"/>
  <c r="D15" i="13" s="1"/>
  <c r="D16" i="13" s="1"/>
  <c r="D17" i="13" s="1"/>
  <c r="N14" i="13" s="1"/>
  <c r="N15" i="13" s="1"/>
  <c r="N16" i="13" s="1"/>
  <c r="N17" i="13" s="1"/>
  <c r="D21" i="13" s="1"/>
  <c r="D22" i="13" s="1"/>
  <c r="D23" i="13" s="1"/>
  <c r="D24" i="13" s="1"/>
  <c r="D25" i="13" s="1"/>
  <c r="N21" i="13" s="1"/>
  <c r="N22" i="13" s="1"/>
  <c r="N23" i="13" s="1"/>
  <c r="N24" i="13" s="1"/>
  <c r="V6" i="13"/>
  <c r="C14" i="13" s="1"/>
  <c r="C15" i="13" s="1"/>
  <c r="C16" i="13" s="1"/>
  <c r="C17" i="13" s="1"/>
  <c r="M14" i="13" s="1"/>
  <c r="M15" i="13" s="1"/>
  <c r="M16" i="13" s="1"/>
  <c r="M17" i="13" s="1"/>
  <c r="C21" i="13" s="1"/>
  <c r="C22" i="13" s="1"/>
  <c r="C23" i="13" s="1"/>
  <c r="C24" i="13" s="1"/>
  <c r="C25" i="13" s="1"/>
  <c r="M21" i="13" s="1"/>
  <c r="M22" i="13" s="1"/>
  <c r="M23" i="13" s="1"/>
  <c r="M24" i="13" s="1"/>
  <c r="V5" i="13"/>
  <c r="B14" i="13" s="1"/>
  <c r="B15" i="13" s="1"/>
  <c r="B16" i="13" s="1"/>
  <c r="B17" i="13" s="1"/>
  <c r="L14" i="13" s="1"/>
  <c r="L15" i="13" s="1"/>
  <c r="L16" i="13" s="1"/>
  <c r="L17" i="13" s="1"/>
  <c r="B21" i="13" s="1"/>
  <c r="B22" i="13" s="1"/>
  <c r="B23" i="13" s="1"/>
  <c r="B24" i="13" s="1"/>
  <c r="B25" i="13" s="1"/>
  <c r="L21" i="13" s="1"/>
  <c r="L22" i="13" s="1"/>
  <c r="L23" i="13" s="1"/>
  <c r="L24" i="13" s="1"/>
  <c r="V2" i="13"/>
  <c r="V1" i="13"/>
  <c r="V13" i="15" l="1"/>
  <c r="I14" i="15" s="1"/>
  <c r="I15" i="15" s="1"/>
  <c r="I16" i="15" s="1"/>
  <c r="I17" i="15" s="1"/>
  <c r="S14" i="15" s="1"/>
  <c r="S15" i="15" s="1"/>
  <c r="S16" i="15" s="1"/>
  <c r="S17" i="15" s="1"/>
  <c r="I21" i="15" s="1"/>
  <c r="I22" i="15" s="1"/>
  <c r="I23" i="15" s="1"/>
  <c r="I24" i="15" s="1"/>
  <c r="I25" i="15" s="1"/>
  <c r="S21" i="15" s="1"/>
  <c r="S22" i="15" s="1"/>
  <c r="S23" i="15" s="1"/>
  <c r="S24" i="15" s="1"/>
  <c r="R6" i="14"/>
  <c r="V17" i="14" s="1"/>
  <c r="V50" i="14"/>
  <c r="V51" i="14" s="1"/>
  <c r="F48" i="14" s="1"/>
  <c r="F49" i="14" s="1"/>
  <c r="F50" i="14" s="1"/>
  <c r="F51" i="14" s="1"/>
  <c r="P48" i="14" s="1"/>
  <c r="P49" i="14" s="1"/>
  <c r="P50" i="14" s="1"/>
  <c r="H14" i="14"/>
  <c r="H15" i="14" s="1"/>
  <c r="H16" i="14" s="1"/>
  <c r="H17" i="14" s="1"/>
  <c r="R14" i="14" s="1"/>
  <c r="R15" i="14" s="1"/>
  <c r="R16" i="14" s="1"/>
  <c r="R17" i="14" s="1"/>
  <c r="H21" i="14" s="1"/>
  <c r="H22" i="14" s="1"/>
  <c r="H23" i="14" s="1"/>
  <c r="H24" i="14" s="1"/>
  <c r="I14" i="14"/>
  <c r="I15" i="14" s="1"/>
  <c r="I16" i="14" s="1"/>
  <c r="I17" i="14" s="1"/>
  <c r="S14" i="14" s="1"/>
  <c r="S15" i="14" s="1"/>
  <c r="S16" i="14" s="1"/>
  <c r="S17" i="14" s="1"/>
  <c r="I21" i="14" s="1"/>
  <c r="I22" i="14" s="1"/>
  <c r="I23" i="14" s="1"/>
  <c r="I24" i="14" s="1"/>
  <c r="I25" i="14" s="1"/>
  <c r="R2" i="14"/>
  <c r="V12" i="13"/>
  <c r="R6" i="13" s="1"/>
  <c r="H4" i="13"/>
  <c r="V4" i="13" s="1"/>
  <c r="H14" i="15" l="1"/>
  <c r="H15" i="15" s="1"/>
  <c r="H16" i="15" s="1"/>
  <c r="H17" i="15" s="1"/>
  <c r="R14" i="15" s="1"/>
  <c r="R15" i="15" s="1"/>
  <c r="R16" i="15" s="1"/>
  <c r="R17" i="15" s="1"/>
  <c r="H21" i="15" s="1"/>
  <c r="H22" i="15" s="1"/>
  <c r="H23" i="15" s="1"/>
  <c r="H24" i="15" s="1"/>
  <c r="H25" i="15" s="1"/>
  <c r="R21" i="15" s="1"/>
  <c r="R22" i="15" s="1"/>
  <c r="R23" i="15" s="1"/>
  <c r="R24" i="15" s="1"/>
  <c r="R2" i="15"/>
  <c r="T2" i="15"/>
  <c r="R3" i="15"/>
  <c r="R8" i="15"/>
  <c r="T2" i="14"/>
  <c r="R3" i="14"/>
  <c r="H25" i="14"/>
  <c r="T30" i="14"/>
  <c r="V17" i="13"/>
  <c r="V13" i="13"/>
  <c r="R2" i="13" s="1"/>
  <c r="R3" i="13" s="1"/>
  <c r="V34" i="14" l="1"/>
  <c r="H30" i="14" s="1"/>
  <c r="V29" i="14"/>
  <c r="V33" i="14"/>
  <c r="V35" i="14"/>
  <c r="H14" i="13"/>
  <c r="H15" i="13" s="1"/>
  <c r="H16" i="13" s="1"/>
  <c r="H17" i="13" s="1"/>
  <c r="R14" i="13" s="1"/>
  <c r="R15" i="13" s="1"/>
  <c r="R16" i="13" s="1"/>
  <c r="R17" i="13" s="1"/>
  <c r="H21" i="13" s="1"/>
  <c r="H22" i="13" s="1"/>
  <c r="H23" i="13" s="1"/>
  <c r="H24" i="13" s="1"/>
  <c r="H25" i="13" s="1"/>
  <c r="R21" i="13" s="1"/>
  <c r="R22" i="13" s="1"/>
  <c r="R23" i="13" s="1"/>
  <c r="R24" i="13" s="1"/>
  <c r="I14" i="13"/>
  <c r="I15" i="13" s="1"/>
  <c r="I16" i="13" s="1"/>
  <c r="I17" i="13" s="1"/>
  <c r="S14" i="13" s="1"/>
  <c r="S15" i="13" s="1"/>
  <c r="S16" i="13" s="1"/>
  <c r="S17" i="13" s="1"/>
  <c r="I21" i="13" s="1"/>
  <c r="I22" i="13" s="1"/>
  <c r="I23" i="13" s="1"/>
  <c r="I24" i="13" s="1"/>
  <c r="I25" i="13" s="1"/>
  <c r="S21" i="13" s="1"/>
  <c r="S22" i="13" s="1"/>
  <c r="S23" i="13" s="1"/>
  <c r="S24" i="13" s="1"/>
  <c r="V36" i="14" l="1"/>
  <c r="V37" i="14" s="1"/>
  <c r="R8" i="13"/>
  <c r="T2" i="13"/>
  <c r="V30" i="14" l="1"/>
  <c r="R29" i="14"/>
  <c r="I35" i="14"/>
  <c r="I36" i="14" s="1"/>
  <c r="I37" i="14" s="1"/>
  <c r="I38" i="14" s="1"/>
  <c r="S35" i="14" s="1"/>
  <c r="S36" i="14" s="1"/>
  <c r="S37" i="14" s="1"/>
  <c r="S38" i="14" s="1"/>
  <c r="S39" i="14" s="1"/>
  <c r="H35" i="14"/>
  <c r="H36" i="14" s="1"/>
  <c r="H37" i="14" s="1"/>
  <c r="H38" i="14" s="1"/>
  <c r="V45" i="14" l="1"/>
  <c r="R35" i="14"/>
  <c r="R36" i="14" s="1"/>
  <c r="R37" i="14" s="1"/>
  <c r="R38" i="14" s="1"/>
  <c r="R39" i="14" s="1"/>
  <c r="R30" i="14"/>
  <c r="T31" i="14"/>
  <c r="V47" i="14" l="1"/>
  <c r="V46" i="14"/>
  <c r="V43" i="14"/>
  <c r="V48" i="14" l="1"/>
  <c r="V49" i="14" s="1"/>
  <c r="H48" i="14" s="1"/>
  <c r="H49" i="14" s="1"/>
  <c r="H50" i="14" s="1"/>
  <c r="H51" i="14" s="1"/>
  <c r="R48" i="14" s="1"/>
  <c r="R49" i="14" s="1"/>
  <c r="R50" i="14" s="1"/>
  <c r="R8" i="14" l="1"/>
  <c r="I48" i="14"/>
  <c r="I49" i="14" s="1"/>
  <c r="I50" i="14" s="1"/>
  <c r="I51" i="14" s="1"/>
  <c r="S48" i="14" s="1"/>
  <c r="S49" i="14" s="1"/>
  <c r="S50" i="14" s="1"/>
  <c r="R52" i="14" s="1"/>
  <c r="R43" i="14"/>
  <c r="T44" i="14" s="1"/>
</calcChain>
</file>

<file path=xl/sharedStrings.xml><?xml version="1.0" encoding="utf-8"?>
<sst xmlns="http://schemas.openxmlformats.org/spreadsheetml/2006/main" count="446" uniqueCount="106">
  <si>
    <t>1º</t>
  </si>
  <si>
    <t>2º</t>
  </si>
  <si>
    <t>3º</t>
  </si>
  <si>
    <t>4º</t>
  </si>
  <si>
    <t>5º</t>
  </si>
  <si>
    <t>BODY FAT (KG)</t>
  </si>
  <si>
    <t>WK</t>
  </si>
  <si>
    <t>LEAN MASS TARGET</t>
  </si>
  <si>
    <t>FAT % RATIO</t>
  </si>
  <si>
    <t>FAT %</t>
  </si>
  <si>
    <t>%</t>
  </si>
  <si>
    <t>kg</t>
  </si>
  <si>
    <t>LEAN MASS RATIO</t>
  </si>
  <si>
    <t>BW (kg)</t>
  </si>
  <si>
    <t>BODY WEIGHT TARGET</t>
  </si>
  <si>
    <t>FAT % END GOAL</t>
  </si>
  <si>
    <t>MAYO</t>
  </si>
  <si>
    <t>JUNIO</t>
  </si>
  <si>
    <t>JULIO</t>
  </si>
  <si>
    <t>AGOSTO</t>
  </si>
  <si>
    <t>FAT % DIFFERENCE</t>
  </si>
  <si>
    <t>FAT (kg) RATIO</t>
  </si>
  <si>
    <t>MASA MAGRA</t>
  </si>
  <si>
    <t>NUMERO de SEMANAS</t>
  </si>
  <si>
    <t>GRASA ACTUAL %</t>
  </si>
  <si>
    <t>FAT DIFERENCE BEFORE CUTTING</t>
  </si>
  <si>
    <t>GRASA TARGET %</t>
  </si>
  <si>
    <t>SEPTIEMBRE</t>
  </si>
  <si>
    <t>OCTUBRE</t>
  </si>
  <si>
    <t>Ganancia MM Total (kg)</t>
  </si>
  <si>
    <t>GANANCIA de MUSCULO (kg)</t>
  </si>
  <si>
    <t>ENERO</t>
  </si>
  <si>
    <t>Kcal</t>
  </si>
  <si>
    <t>GRASA a PERDER (kg)</t>
  </si>
  <si>
    <t>DEFICIT CALORICO TOTAL</t>
  </si>
  <si>
    <t>P1º</t>
  </si>
  <si>
    <t>P2º</t>
  </si>
  <si>
    <t>RITMO FISIOLOGICO</t>
  </si>
  <si>
    <t>P3º</t>
  </si>
  <si>
    <t>1º PLIEGUE RATIO</t>
  </si>
  <si>
    <t>mm</t>
  </si>
  <si>
    <t>2º PLIEGUE RATIO</t>
  </si>
  <si>
    <t>3º PLIEGUE RATIO</t>
  </si>
  <si>
    <t>TARGET</t>
  </si>
  <si>
    <t xml:space="preserve">1º PLIEGUE </t>
  </si>
  <si>
    <t xml:space="preserve">2º PLIEGUE </t>
  </si>
  <si>
    <t xml:space="preserve">3º PLIEGUE </t>
  </si>
  <si>
    <t>DIVISIÓN RITMO PLIEGUES</t>
  </si>
  <si>
    <t>ABRIL</t>
  </si>
  <si>
    <t xml:space="preserve">&gt;25% = 3-4% </t>
  </si>
  <si>
    <t>20-25% = 2-3%</t>
  </si>
  <si>
    <t>13-19 = 1-2%</t>
  </si>
  <si>
    <t>8-13% = &lt;1%</t>
  </si>
  <si>
    <t>5-8% = &lt; 0,5%</t>
  </si>
  <si>
    <t>FASE DE CHOQUE</t>
  </si>
  <si>
    <t>FAT % GOAL BEFORE 2º PHASE</t>
  </si>
  <si>
    <t xml:space="preserve">BODY FAT END </t>
  </si>
  <si>
    <t>FAT DIFERENCE BEFORE PEAKING</t>
  </si>
  <si>
    <t>MI RITMO %</t>
  </si>
  <si>
    <t>FASE DE ESTANCAMIENTO</t>
  </si>
  <si>
    <t>PERDIDA GRASA/MES</t>
  </si>
  <si>
    <t>FASE DE CONSTRUCCIÓN METABÓLICA</t>
  </si>
  <si>
    <t>Best Peaking</t>
  </si>
  <si>
    <t>COEFICIENTE RITMO PLIEGUES</t>
  </si>
  <si>
    <t>GRASA TARGET 1ª FASE %</t>
  </si>
  <si>
    <t>FINAL BODYWEIGHT TARGET</t>
  </si>
  <si>
    <t>Z</t>
  </si>
  <si>
    <t>FEBRERO</t>
  </si>
  <si>
    <t>MARZO</t>
  </si>
  <si>
    <t>NOVIEMBRE</t>
  </si>
  <si>
    <t xml:space="preserve">Created by Roberto Amorosi Hernádez </t>
  </si>
  <si>
    <r>
      <t xml:space="preserve">PESO CORPORAL (KG) </t>
    </r>
    <r>
      <rPr>
        <b/>
        <sz val="12"/>
        <color theme="1"/>
        <rFont val="Century Gothic"/>
        <family val="2"/>
      </rPr>
      <t>en AYUNAS</t>
    </r>
  </si>
  <si>
    <r>
      <t xml:space="preserve">PESO CORPORAL (KG) </t>
    </r>
    <r>
      <rPr>
        <b/>
        <sz val="12"/>
        <color theme="1"/>
        <rFont val="Century Gothic"/>
        <family val="2"/>
      </rPr>
      <t>CARGADO</t>
    </r>
  </si>
  <si>
    <t>DICIEMBRE</t>
  </si>
  <si>
    <t>FINAL BODYWEIGHT TARGET (PROMEDIO)</t>
  </si>
  <si>
    <t>FASE "TAKE IT EASY PAL"</t>
  </si>
  <si>
    <t>GRASA TARGET  %</t>
  </si>
  <si>
    <t>FLOTADOR</t>
  </si>
  <si>
    <t xml:space="preserve">BULKING - </t>
  </si>
  <si>
    <t>GRASA ACUMULADA (kg)</t>
  </si>
  <si>
    <t>Superavit Calorico Semanal</t>
  </si>
  <si>
    <t>Ganancia Peso Semanal / Superavit Diario</t>
  </si>
  <si>
    <t>FASE MAMADISMO DESKOMUNAL</t>
  </si>
  <si>
    <r>
      <t>Perdida GRASA Semanal</t>
    </r>
    <r>
      <rPr>
        <i/>
        <sz val="10"/>
        <color theme="1"/>
        <rFont val="Century Gothic"/>
        <family val="1"/>
      </rPr>
      <t xml:space="preserve"> (gr)</t>
    </r>
    <r>
      <rPr>
        <i/>
        <sz val="12"/>
        <color theme="1"/>
        <rFont val="Century Gothic"/>
        <family val="2"/>
      </rPr>
      <t xml:space="preserve"> / Deficit Dia</t>
    </r>
    <r>
      <rPr>
        <i/>
        <sz val="8"/>
        <color theme="1"/>
        <rFont val="Century Gothic"/>
        <family val="1"/>
      </rPr>
      <t xml:space="preserve"> (Kcal)</t>
    </r>
  </si>
  <si>
    <t>Perdida de PESO semanal TOTAL ( gr )</t>
  </si>
  <si>
    <t>VARIACIÓN MASA MUSCULAR (kg)</t>
  </si>
  <si>
    <t>GLUTEO</t>
  </si>
  <si>
    <r>
      <t>Perdida GRASA Semanal</t>
    </r>
    <r>
      <rPr>
        <i/>
        <sz val="9"/>
        <color theme="1"/>
        <rFont val="Century Gothic"/>
        <family val="1"/>
      </rPr>
      <t xml:space="preserve"> (gr)</t>
    </r>
    <r>
      <rPr>
        <i/>
        <sz val="12"/>
        <color theme="1"/>
        <rFont val="Century Gothic"/>
        <family val="2"/>
      </rPr>
      <t xml:space="preserve"> / Deficit Dia</t>
    </r>
    <r>
      <rPr>
        <i/>
        <sz val="8"/>
        <color theme="1"/>
        <rFont val="Century Gothic"/>
        <family val="1"/>
      </rPr>
      <t xml:space="preserve"> (Kcal)</t>
    </r>
  </si>
  <si>
    <t>VARIACIÓN de PESO semanal TOTAL ( gr )</t>
  </si>
  <si>
    <r>
      <t>Perdida Grasa Semanal</t>
    </r>
    <r>
      <rPr>
        <i/>
        <sz val="10"/>
        <color theme="1"/>
        <rFont val="Century Gothic"/>
        <family val="1"/>
      </rPr>
      <t xml:space="preserve"> (gr)</t>
    </r>
    <r>
      <rPr>
        <i/>
        <sz val="12"/>
        <color theme="1"/>
        <rFont val="Century Gothic"/>
        <family val="2"/>
      </rPr>
      <t xml:space="preserve"> / Deficit Dia</t>
    </r>
    <r>
      <rPr>
        <i/>
        <sz val="8"/>
        <color theme="1"/>
        <rFont val="Century Gothic"/>
        <family val="1"/>
      </rPr>
      <t xml:space="preserve"> (Kcal)</t>
    </r>
  </si>
  <si>
    <t xml:space="preserve">Perdida de PESO TOTAL </t>
  </si>
  <si>
    <t>ADUCTOR</t>
  </si>
  <si>
    <r>
      <t xml:space="preserve">PESO CORPORAL (KG) de </t>
    </r>
    <r>
      <rPr>
        <b/>
        <sz val="12"/>
        <color theme="1"/>
        <rFont val="Century Gothic"/>
        <family val="2"/>
      </rPr>
      <t>NOCHE</t>
    </r>
  </si>
  <si>
    <r>
      <t xml:space="preserve">PESO CORPORAL (KG) </t>
    </r>
    <r>
      <rPr>
        <sz val="12"/>
        <color theme="1"/>
        <rFont val="Century Gothic"/>
        <family val="1"/>
      </rPr>
      <t>en</t>
    </r>
    <r>
      <rPr>
        <b/>
        <sz val="12"/>
        <color theme="1"/>
        <rFont val="Century Gothic"/>
        <family val="2"/>
      </rPr>
      <t xml:space="preserve"> AYUNAS</t>
    </r>
  </si>
  <si>
    <r>
      <t xml:space="preserve">PESO CORPORAL (KG) </t>
    </r>
    <r>
      <rPr>
        <b/>
        <sz val="12"/>
        <color theme="1"/>
        <rFont val="Century Gothic"/>
        <family val="2"/>
      </rPr>
      <t>NOCHE</t>
    </r>
  </si>
  <si>
    <r>
      <t xml:space="preserve">⚠️ INTENTAR DAR EL </t>
    </r>
    <r>
      <rPr>
        <b/>
        <i/>
        <sz val="12"/>
        <color theme="1"/>
        <rFont val="Century Gothic"/>
        <family val="1"/>
      </rPr>
      <t>PESO</t>
    </r>
    <r>
      <rPr>
        <i/>
        <sz val="12"/>
        <color theme="1"/>
        <rFont val="Century Gothic"/>
        <family val="1"/>
      </rPr>
      <t xml:space="preserve"> DE LA SEMANA  </t>
    </r>
    <r>
      <rPr>
        <b/>
        <i/>
        <sz val="12"/>
        <color theme="1"/>
        <rFont val="Century Gothic"/>
        <family val="1"/>
      </rPr>
      <t>CADA DIA</t>
    </r>
    <r>
      <rPr>
        <i/>
        <sz val="12"/>
        <color theme="1"/>
        <rFont val="Century Gothic"/>
        <family val="1"/>
      </rPr>
      <t xml:space="preserve"> ( Mañana y Noche ) ⚠️ INTENTAR DAR CON 2/3 PLIEGUES </t>
    </r>
    <r>
      <rPr>
        <b/>
        <i/>
        <sz val="12"/>
        <color theme="1"/>
        <rFont val="Century Gothic"/>
        <family val="1"/>
      </rPr>
      <t xml:space="preserve">EL FINDE </t>
    </r>
  </si>
  <si>
    <r>
      <t xml:space="preserve">🚨 </t>
    </r>
    <r>
      <rPr>
        <b/>
        <i/>
        <sz val="12"/>
        <color theme="1"/>
        <rFont val="Century Gothic"/>
        <family val="1"/>
      </rPr>
      <t>ATENCIÓN</t>
    </r>
    <r>
      <rPr>
        <i/>
        <sz val="12"/>
        <color theme="1"/>
        <rFont val="Century Gothic"/>
        <family val="1"/>
      </rPr>
      <t xml:space="preserve"> : LOS PESOS AQUÍ REFLEJAN EL OBJETIVO DE UNA </t>
    </r>
    <r>
      <rPr>
        <b/>
        <i/>
        <sz val="12"/>
        <color theme="1"/>
        <rFont val="Century Gothic"/>
        <family val="1"/>
      </rPr>
      <t>EVENTUAL CARGA</t>
    </r>
    <r>
      <rPr>
        <i/>
        <sz val="12"/>
        <color theme="1"/>
        <rFont val="Century Gothic"/>
        <family val="1"/>
      </rPr>
      <t xml:space="preserve"> 🚨 CHECK </t>
    </r>
    <r>
      <rPr>
        <b/>
        <i/>
        <sz val="12"/>
        <color theme="1"/>
        <rFont val="Century Gothic"/>
        <family val="1"/>
      </rPr>
      <t>PLIEGUES</t>
    </r>
    <r>
      <rPr>
        <i/>
        <sz val="12"/>
        <color theme="1"/>
        <rFont val="Century Gothic"/>
        <family val="1"/>
      </rPr>
      <t xml:space="preserve"> BAJANDO ( FIN DE SEMANA )</t>
    </r>
  </si>
  <si>
    <t>PERIMETROS:  CINTURA 81,5 cm / BRAZO 41.5  cm / PIERNA  61 cm</t>
  </si>
  <si>
    <t>PERIMETROS:  CINTURA  85 cm / BRAZO  42,5  cm / PIERNA 63,5    cm</t>
  </si>
  <si>
    <t>GLUTEO MID</t>
  </si>
  <si>
    <t>PERIMETROS:  CINTURA 90,5 cm / BRAZO 42 cm / PIERNA 63 cm</t>
  </si>
  <si>
    <t>GLUTEO UP</t>
  </si>
  <si>
    <t>ROAD TO PRO CARD</t>
  </si>
  <si>
    <t>FULANITO  2026</t>
  </si>
  <si>
    <t>DESMANTEQUILLAMIENTO</t>
  </si>
  <si>
    <t>FULANITO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</si>
</sst>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i/>
      <sz val="12"/>
      <color theme="1"/>
      <name val="Century Gothic"/>
      <family val="2"/>
    </font>
    <font>
      <b/>
      <i/>
      <sz val="12"/>
      <color theme="1"/>
      <name val="Century Gothic"/>
      <family val="2"/>
    </font>
    <font>
      <b/>
      <sz val="12"/>
      <color theme="0"/>
      <name val="Century Gothic"/>
      <family val="2"/>
    </font>
    <font>
      <b/>
      <sz val="11"/>
      <color theme="1"/>
      <name val="Century Gothic"/>
      <family val="2"/>
    </font>
    <font>
      <b/>
      <sz val="18"/>
      <color theme="1"/>
      <name val="Century Gothic"/>
      <family val="2"/>
    </font>
    <font>
      <b/>
      <i/>
      <sz val="12"/>
      <color rgb="FFFF0000"/>
      <name val="Century Gothic"/>
      <family val="2"/>
    </font>
    <font>
      <b/>
      <i/>
      <sz val="12"/>
      <color rgb="FF00B050"/>
      <name val="Century Gothic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entury Gothic"/>
      <family val="2"/>
    </font>
    <font>
      <sz val="16"/>
      <color theme="1"/>
      <name val="Century Gothic"/>
      <family val="2"/>
    </font>
    <font>
      <b/>
      <sz val="18"/>
      <color theme="0"/>
      <name val="Century Gothic"/>
      <family val="2"/>
    </font>
    <font>
      <b/>
      <sz val="22"/>
      <color theme="0"/>
      <name val="Century Gothic"/>
      <family val="2"/>
    </font>
    <font>
      <sz val="12"/>
      <color rgb="FFFF0000"/>
      <name val="Century Gothic"/>
      <family val="2"/>
    </font>
    <font>
      <b/>
      <sz val="12"/>
      <color rgb="FFFF0000"/>
      <name val="Century Gothic"/>
      <family val="2"/>
    </font>
    <font>
      <i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8"/>
      <color theme="1"/>
      <name val="Century Gothic"/>
      <family val="2"/>
    </font>
    <font>
      <b/>
      <sz val="26"/>
      <color theme="0"/>
      <name val="Century Gothic"/>
      <family val="2"/>
    </font>
    <font>
      <b/>
      <i/>
      <sz val="12"/>
      <color theme="1"/>
      <name val="Century Gothic"/>
      <family val="1"/>
    </font>
    <font>
      <i/>
      <sz val="12"/>
      <color theme="1"/>
      <name val="Century Gothic"/>
      <family val="1"/>
    </font>
    <font>
      <i/>
      <sz val="10"/>
      <color theme="1"/>
      <name val="Century Gothic"/>
      <family val="1"/>
    </font>
    <font>
      <b/>
      <sz val="12"/>
      <color theme="1"/>
      <name val="Century Gothic"/>
      <family val="1"/>
    </font>
    <font>
      <i/>
      <sz val="8"/>
      <color theme="1"/>
      <name val="Century Gothic"/>
      <family val="1"/>
    </font>
    <font>
      <b/>
      <sz val="12"/>
      <color rgb="FFC00000"/>
      <name val="Century Gothic"/>
      <family val="2"/>
    </font>
    <font>
      <i/>
      <sz val="9"/>
      <color theme="1"/>
      <name val="Century Gothic"/>
      <family val="1"/>
    </font>
    <font>
      <sz val="12"/>
      <color theme="1"/>
      <name val="Century Gothic"/>
      <family val="1"/>
    </font>
    <font>
      <b/>
      <i/>
      <sz val="12"/>
      <color rgb="FF00B050"/>
      <name val="Century Gothic"/>
      <family val="1"/>
    </font>
    <font>
      <b/>
      <sz val="24"/>
      <color rgb="FFFFFFFF"/>
      <name val="Century Gothic"/>
      <family val="2"/>
    </font>
    <font>
      <b/>
      <i/>
      <sz val="12"/>
      <color theme="0" tint="-0.499984740745262"/>
      <name val="Century Gothic"/>
      <family val="2"/>
    </font>
    <font>
      <sz val="12"/>
      <color theme="0" tint="-0.499984740745262"/>
      <name val="Century Gothic"/>
      <family val="2"/>
    </font>
    <font>
      <b/>
      <sz val="14"/>
      <color theme="0" tint="-0.499984740745262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520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25">
    <xf numFmtId="0" fontId="0" fillId="0" borderId="0" xfId="0"/>
    <xf numFmtId="0" fontId="3" fillId="0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1" fontId="10" fillId="0" borderId="9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3" borderId="0" xfId="0" applyFont="1" applyFill="1" applyAlignment="1">
      <alignment vertical="center"/>
    </xf>
    <xf numFmtId="164" fontId="16" fillId="0" borderId="0" xfId="0" applyNumberFormat="1" applyFont="1" applyAlignment="1">
      <alignment vertical="center"/>
    </xf>
    <xf numFmtId="2" fontId="16" fillId="0" borderId="0" xfId="0" applyNumberFormat="1" applyFont="1" applyAlignment="1">
      <alignment vertical="center"/>
    </xf>
    <xf numFmtId="9" fontId="16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" fontId="17" fillId="3" borderId="0" xfId="0" applyNumberFormat="1" applyFont="1" applyFill="1" applyAlignment="1">
      <alignment vertical="center"/>
    </xf>
    <xf numFmtId="2" fontId="16" fillId="3" borderId="0" xfId="0" applyNumberFormat="1" applyFont="1" applyFill="1" applyAlignment="1">
      <alignment vertical="center"/>
    </xf>
    <xf numFmtId="164" fontId="16" fillId="3" borderId="0" xfId="0" applyNumberFormat="1" applyFont="1" applyFill="1" applyAlignment="1">
      <alignment vertical="center"/>
    </xf>
    <xf numFmtId="1" fontId="16" fillId="3" borderId="0" xfId="0" applyNumberFormat="1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4" borderId="0" xfId="0" applyFont="1" applyFill="1" applyAlignment="1">
      <alignment vertical="center"/>
    </xf>
    <xf numFmtId="2" fontId="17" fillId="0" borderId="0" xfId="0" applyNumberFormat="1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 applyProtection="1">
      <alignment horizontal="center" vertical="center"/>
    </xf>
    <xf numFmtId="164" fontId="4" fillId="0" borderId="13" xfId="0" applyNumberFormat="1" applyFont="1" applyFill="1" applyBorder="1" applyAlignment="1" applyProtection="1">
      <alignment horizontal="center" vertical="center"/>
    </xf>
    <xf numFmtId="164" fontId="4" fillId="0" borderId="6" xfId="0" applyNumberFormat="1" applyFont="1" applyFill="1" applyBorder="1" applyAlignment="1" applyProtection="1">
      <alignment horizontal="center" vertical="center"/>
    </xf>
    <xf numFmtId="164" fontId="19" fillId="5" borderId="0" xfId="0" applyNumberFormat="1" applyFont="1" applyFill="1" applyBorder="1" applyAlignment="1">
      <alignment horizontal="center" vertical="center"/>
    </xf>
    <xf numFmtId="164" fontId="19" fillId="5" borderId="4" xfId="0" applyNumberFormat="1" applyFont="1" applyFill="1" applyBorder="1" applyAlignment="1">
      <alignment horizontal="center" vertical="center"/>
    </xf>
    <xf numFmtId="164" fontId="19" fillId="5" borderId="6" xfId="0" applyNumberFormat="1" applyFont="1" applyFill="1" applyBorder="1" applyAlignment="1">
      <alignment horizontal="center" vertical="center"/>
    </xf>
    <xf numFmtId="164" fontId="19" fillId="5" borderId="7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164" fontId="19" fillId="5" borderId="12" xfId="0" applyNumberFormat="1" applyFont="1" applyFill="1" applyBorder="1" applyAlignment="1">
      <alignment horizontal="center" vertical="center"/>
    </xf>
    <xf numFmtId="164" fontId="19" fillId="5" borderId="24" xfId="0" applyNumberFormat="1" applyFont="1" applyFill="1" applyBorder="1" applyAlignment="1">
      <alignment horizontal="center" vertical="center"/>
    </xf>
    <xf numFmtId="164" fontId="19" fillId="3" borderId="6" xfId="0" applyNumberFormat="1" applyFont="1" applyFill="1" applyBorder="1" applyAlignment="1">
      <alignment horizontal="center" vertical="center"/>
    </xf>
    <xf numFmtId="164" fontId="19" fillId="3" borderId="7" xfId="0" applyNumberFormat="1" applyFont="1" applyFill="1" applyBorder="1" applyAlignment="1">
      <alignment horizontal="center" vertical="center"/>
    </xf>
    <xf numFmtId="164" fontId="19" fillId="8" borderId="0" xfId="0" applyNumberFormat="1" applyFont="1" applyFill="1" applyBorder="1" applyAlignment="1">
      <alignment horizontal="center" vertical="center"/>
    </xf>
    <xf numFmtId="164" fontId="19" fillId="8" borderId="4" xfId="0" applyNumberFormat="1" applyFont="1" applyFill="1" applyBorder="1" applyAlignment="1">
      <alignment horizontal="center" vertical="center"/>
    </xf>
    <xf numFmtId="164" fontId="19" fillId="8" borderId="6" xfId="0" applyNumberFormat="1" applyFont="1" applyFill="1" applyBorder="1" applyAlignment="1">
      <alignment horizontal="center" vertical="center"/>
    </xf>
    <xf numFmtId="164" fontId="19" fillId="8" borderId="7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2" fillId="6" borderId="25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64" fontId="2" fillId="6" borderId="18" xfId="0" applyNumberFormat="1" applyFont="1" applyFill="1" applyBorder="1" applyAlignment="1" applyProtection="1">
      <alignment horizontal="center" vertical="center"/>
      <protection locked="0"/>
    </xf>
    <xf numFmtId="1" fontId="30" fillId="0" borderId="9" xfId="0" applyNumberFormat="1" applyFont="1" applyBorder="1" applyAlignment="1" applyProtection="1">
      <alignment horizontal="center" vertical="center"/>
      <protection locked="0"/>
    </xf>
    <xf numFmtId="0" fontId="32" fillId="0" borderId="9" xfId="0" applyFont="1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6" xfId="0" applyFont="1" applyBorder="1" applyAlignment="1" applyProtection="1">
      <alignment horizontal="center" vertical="center"/>
      <protection locked="0"/>
    </xf>
    <xf numFmtId="0" fontId="33" fillId="2" borderId="3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1" fontId="33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vertical="center"/>
    </xf>
    <xf numFmtId="164" fontId="34" fillId="8" borderId="0" xfId="0" applyNumberFormat="1" applyFont="1" applyFill="1" applyBorder="1" applyAlignment="1">
      <alignment horizontal="center" vertical="center"/>
    </xf>
    <xf numFmtId="164" fontId="34" fillId="8" borderId="4" xfId="0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164" fontId="33" fillId="0" borderId="6" xfId="0" applyNumberFormat="1" applyFont="1" applyFill="1" applyBorder="1" applyAlignment="1">
      <alignment horizontal="center" vertical="center"/>
    </xf>
    <xf numFmtId="164" fontId="34" fillId="8" borderId="6" xfId="0" applyNumberFormat="1" applyFont="1" applyFill="1" applyBorder="1" applyAlignment="1">
      <alignment horizontal="center" vertical="center"/>
    </xf>
    <xf numFmtId="164" fontId="34" fillId="8" borderId="7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0" fontId="21" fillId="10" borderId="19" xfId="0" applyFont="1" applyFill="1" applyBorder="1" applyAlignment="1" applyProtection="1">
      <alignment horizontal="right" vertical="center"/>
      <protection locked="0"/>
    </xf>
    <xf numFmtId="0" fontId="21" fillId="10" borderId="20" xfId="0" applyFont="1" applyFill="1" applyBorder="1" applyAlignment="1" applyProtection="1">
      <alignment horizontal="right" vertical="center"/>
      <protection locked="0"/>
    </xf>
    <xf numFmtId="0" fontId="21" fillId="10" borderId="20" xfId="0" applyFont="1" applyFill="1" applyBorder="1" applyAlignment="1" applyProtection="1">
      <alignment horizontal="left" vertical="center"/>
      <protection locked="0"/>
    </xf>
    <xf numFmtId="0" fontId="21" fillId="10" borderId="21" xfId="0" applyFont="1" applyFill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1" fontId="3" fillId="0" borderId="23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164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4" fontId="17" fillId="0" borderId="12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25" fillId="0" borderId="9" xfId="0" applyNumberFormat="1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>
      <alignment horizontal="center" vertical="center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0" fontId="3" fillId="8" borderId="0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23" fillId="12" borderId="0" xfId="0" applyFont="1" applyFill="1" applyBorder="1" applyAlignment="1">
      <alignment horizontal="center"/>
    </xf>
    <xf numFmtId="0" fontId="14" fillId="10" borderId="8" xfId="0" applyFont="1" applyFill="1" applyBorder="1" applyAlignment="1" applyProtection="1">
      <alignment horizontal="center" vertical="center"/>
      <protection locked="0"/>
    </xf>
    <xf numFmtId="0" fontId="14" fillId="10" borderId="9" xfId="0" applyFont="1" applyFill="1" applyBorder="1" applyAlignment="1" applyProtection="1">
      <alignment horizontal="center" vertical="center"/>
      <protection locked="0"/>
    </xf>
    <xf numFmtId="0" fontId="14" fillId="10" borderId="10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64" fontId="3" fillId="8" borderId="0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164" fontId="3" fillId="8" borderId="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/>
    </xf>
    <xf numFmtId="0" fontId="21" fillId="9" borderId="20" xfId="0" applyFont="1" applyFill="1" applyBorder="1" applyAlignment="1" applyProtection="1">
      <alignment horizontal="left" vertical="center"/>
      <protection locked="0"/>
    </xf>
    <xf numFmtId="0" fontId="21" fillId="9" borderId="21" xfId="0" applyFont="1" applyFill="1" applyBorder="1" applyAlignment="1" applyProtection="1">
      <alignment horizontal="left" vertical="center"/>
      <protection locked="0"/>
    </xf>
    <xf numFmtId="164" fontId="3" fillId="0" borderId="9" xfId="0" applyNumberFormat="1" applyFont="1" applyBorder="1" applyAlignment="1" applyProtection="1">
      <alignment horizontal="center" vertical="center"/>
    </xf>
    <xf numFmtId="0" fontId="14" fillId="9" borderId="8" xfId="0" applyFont="1" applyFill="1" applyBorder="1" applyAlignment="1" applyProtection="1">
      <alignment horizontal="center" vertical="center"/>
      <protection locked="0"/>
    </xf>
    <xf numFmtId="0" fontId="14" fillId="9" borderId="9" xfId="0" applyFont="1" applyFill="1" applyBorder="1" applyAlignment="1" applyProtection="1">
      <alignment horizontal="center" vertical="center"/>
      <protection locked="0"/>
    </xf>
    <xf numFmtId="0" fontId="14" fillId="9" borderId="10" xfId="0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horizontal="center" vertical="center"/>
    </xf>
    <xf numFmtId="0" fontId="33" fillId="8" borderId="4" xfId="0" applyFont="1" applyFill="1" applyBorder="1" applyAlignment="1">
      <alignment horizontal="center" vertical="center"/>
    </xf>
    <xf numFmtId="164" fontId="33" fillId="8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vertical="center"/>
    </xf>
    <xf numFmtId="164" fontId="33" fillId="0" borderId="6" xfId="0" applyNumberFormat="1" applyFont="1" applyFill="1" applyBorder="1" applyAlignment="1">
      <alignment horizontal="center" vertical="center"/>
    </xf>
    <xf numFmtId="164" fontId="33" fillId="8" borderId="6" xfId="0" applyNumberFormat="1" applyFont="1" applyFill="1" applyBorder="1" applyAlignment="1">
      <alignment horizontal="center" vertical="center"/>
    </xf>
    <xf numFmtId="0" fontId="31" fillId="11" borderId="19" xfId="0" applyFont="1" applyFill="1" applyBorder="1" applyAlignment="1" applyProtection="1">
      <alignment horizontal="right" vertical="center"/>
      <protection locked="0"/>
    </xf>
    <xf numFmtId="0" fontId="31" fillId="11" borderId="20" xfId="0" applyFont="1" applyFill="1" applyBorder="1" applyAlignment="1" applyProtection="1">
      <alignment horizontal="right" vertical="center"/>
      <protection locked="0"/>
    </xf>
    <xf numFmtId="164" fontId="27" fillId="0" borderId="6" xfId="0" applyNumberFormat="1" applyFont="1" applyBorder="1" applyAlignment="1" applyProtection="1">
      <alignment horizontal="center" vertical="center"/>
      <protection locked="0"/>
    </xf>
    <xf numFmtId="0" fontId="31" fillId="11" borderId="20" xfId="0" applyFont="1" applyFill="1" applyBorder="1" applyAlignment="1" applyProtection="1">
      <alignment horizontal="left" vertical="center"/>
      <protection locked="0"/>
    </xf>
    <xf numFmtId="0" fontId="31" fillId="11" borderId="26" xfId="0" applyFont="1" applyFill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164" fontId="3" fillId="5" borderId="0" xfId="0" applyNumberFormat="1" applyFont="1" applyFill="1" applyBorder="1" applyAlignment="1">
      <alignment horizontal="center" vertical="center"/>
    </xf>
    <xf numFmtId="0" fontId="14" fillId="7" borderId="8" xfId="0" applyFont="1" applyFill="1" applyBorder="1" applyAlignment="1" applyProtection="1">
      <alignment horizontal="center" vertical="center"/>
      <protection locked="0"/>
    </xf>
    <xf numFmtId="0" fontId="14" fillId="7" borderId="9" xfId="0" applyFont="1" applyFill="1" applyBorder="1" applyAlignment="1" applyProtection="1">
      <alignment horizontal="center" vertical="center"/>
      <protection locked="0"/>
    </xf>
    <xf numFmtId="0" fontId="14" fillId="7" borderId="10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/>
    </xf>
    <xf numFmtId="1" fontId="29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164" fontId="2" fillId="0" borderId="12" xfId="0" applyNumberFormat="1" applyFont="1" applyBorder="1" applyAlignment="1" applyProtection="1">
      <alignment horizontal="center" vertical="center"/>
      <protection locked="0"/>
    </xf>
    <xf numFmtId="0" fontId="15" fillId="4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1" fontId="3" fillId="0" borderId="2" xfId="0" applyNumberFormat="1" applyFont="1" applyFill="1" applyBorder="1" applyAlignment="1" applyProtection="1">
      <alignment horizontal="center" vertical="center"/>
    </xf>
    <xf numFmtId="0" fontId="14" fillId="4" borderId="8" xfId="0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0" fontId="14" fillId="6" borderId="8" xfId="0" applyFont="1" applyFill="1" applyBorder="1" applyAlignment="1" applyProtection="1">
      <alignment horizontal="center" vertical="center"/>
      <protection locked="0"/>
    </xf>
    <xf numFmtId="0" fontId="6" fillId="6" borderId="9" xfId="0" applyFont="1" applyFill="1" applyBorder="1" applyAlignment="1" applyProtection="1">
      <alignment horizontal="center" vertical="center"/>
      <protection locked="0"/>
    </xf>
    <xf numFmtId="0" fontId="6" fillId="6" borderId="10" xfId="0" applyFont="1" applyFill="1" applyBorder="1" applyAlignment="1" applyProtection="1">
      <alignment horizontal="center" vertical="center"/>
      <protection locked="0"/>
    </xf>
    <xf numFmtId="0" fontId="14" fillId="6" borderId="9" xfId="0" applyFont="1" applyFill="1" applyBorder="1" applyAlignment="1" applyProtection="1">
      <alignment horizontal="center" vertical="center"/>
      <protection locked="0"/>
    </xf>
    <xf numFmtId="0" fontId="14" fillId="6" borderId="10" xfId="0" applyFont="1" applyFill="1" applyBorder="1" applyAlignment="1" applyProtection="1">
      <alignment horizontal="center" vertical="center"/>
      <protection locked="0"/>
    </xf>
    <xf numFmtId="164" fontId="2" fillId="6" borderId="6" xfId="0" applyNumberFormat="1" applyFont="1" applyFill="1" applyBorder="1" applyAlignment="1">
      <alignment horizontal="center" vertical="center"/>
    </xf>
    <xf numFmtId="164" fontId="2" fillId="6" borderId="7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3" fillId="5" borderId="12" xfId="0" applyNumberFormat="1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164" fontId="3" fillId="6" borderId="0" xfId="0" applyNumberFormat="1" applyFont="1" applyFill="1" applyBorder="1" applyAlignment="1">
      <alignment horizontal="center" vertical="center"/>
    </xf>
    <xf numFmtId="164" fontId="2" fillId="6" borderId="0" xfId="0" applyNumberFormat="1" applyFont="1" applyFill="1" applyBorder="1" applyAlignment="1" applyProtection="1">
      <alignment horizontal="center" vertical="center"/>
      <protection locked="0"/>
    </xf>
    <xf numFmtId="164" fontId="13" fillId="5" borderId="0" xfId="0" applyNumberFormat="1" applyFont="1" applyFill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21" fillId="9" borderId="19" xfId="0" applyFont="1" applyFill="1" applyBorder="1" applyAlignment="1" applyProtection="1">
      <alignment horizontal="right" vertical="center"/>
      <protection locked="0"/>
    </xf>
    <xf numFmtId="0" fontId="21" fillId="9" borderId="20" xfId="0" applyFont="1" applyFill="1" applyBorder="1" applyAlignment="1" applyProtection="1">
      <alignment horizontal="right" vertical="center"/>
      <protection locked="0"/>
    </xf>
    <xf numFmtId="0" fontId="21" fillId="9" borderId="15" xfId="0" applyFont="1" applyFill="1" applyBorder="1" applyAlignment="1" applyProtection="1">
      <alignment horizontal="center" vertical="center"/>
      <protection locked="0"/>
    </xf>
    <xf numFmtId="0" fontId="21" fillId="9" borderId="16" xfId="0" applyFont="1" applyFill="1" applyBorder="1" applyAlignment="1" applyProtection="1">
      <alignment horizontal="center" vertical="center"/>
      <protection locked="0"/>
    </xf>
    <xf numFmtId="0" fontId="21" fillId="9" borderId="17" xfId="0" applyFont="1" applyFill="1" applyBorder="1" applyAlignment="1" applyProtection="1">
      <alignment horizontal="center" vertical="center"/>
      <protection locked="0"/>
    </xf>
    <xf numFmtId="0" fontId="21" fillId="10" borderId="15" xfId="0" applyFont="1" applyFill="1" applyBorder="1" applyAlignment="1" applyProtection="1">
      <alignment horizontal="center" vertical="center"/>
      <protection locked="0"/>
    </xf>
    <xf numFmtId="0" fontId="21" fillId="10" borderId="16" xfId="0" applyFont="1" applyFill="1" applyBorder="1" applyAlignment="1" applyProtection="1">
      <alignment horizontal="center" vertical="center"/>
      <protection locked="0"/>
    </xf>
    <xf numFmtId="0" fontId="21" fillId="10" borderId="17" xfId="0" applyFont="1" applyFill="1" applyBorder="1" applyAlignment="1" applyProtection="1">
      <alignment horizontal="center" vertical="center"/>
      <protection locked="0"/>
    </xf>
    <xf numFmtId="0" fontId="15" fillId="7" borderId="15" xfId="0" applyFont="1" applyFill="1" applyBorder="1" applyAlignment="1" applyProtection="1">
      <alignment horizontal="center" vertical="center"/>
      <protection locked="0"/>
    </xf>
    <xf numFmtId="0" fontId="15" fillId="7" borderId="16" xfId="0" applyFont="1" applyFill="1" applyBorder="1" applyAlignment="1" applyProtection="1">
      <alignment horizontal="center" vertical="center"/>
      <protection locked="0"/>
    </xf>
    <xf numFmtId="0" fontId="15" fillId="7" borderId="17" xfId="0" applyFont="1" applyFill="1" applyBorder="1" applyAlignment="1" applyProtection="1">
      <alignment horizontal="center" vertical="center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colors>
    <mruColors>
      <color rgb="FFDB9693"/>
      <color rgb="FFFFCC66"/>
      <color rgb="FFFF66CC"/>
      <color rgb="FFEF5EBF"/>
      <color rgb="FFF85208"/>
      <color rgb="FF99FF99"/>
      <color rgb="FFCC9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548217</xdr:colOff>
      <xdr:row>2</xdr:row>
      <xdr:rowOff>203200</xdr:rowOff>
    </xdr:from>
    <xdr:to>
      <xdr:col>10</xdr:col>
      <xdr:colOff>176741</xdr:colOff>
      <xdr:row>4</xdr:row>
      <xdr:rowOff>283986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4A67FA0-7DA2-9A45-8B1A-09D1F807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917" y="1028700"/>
          <a:ext cx="847724" cy="69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548217</xdr:colOff>
      <xdr:row>2</xdr:row>
      <xdr:rowOff>203200</xdr:rowOff>
    </xdr:from>
    <xdr:to>
      <xdr:col>10</xdr:col>
      <xdr:colOff>247861</xdr:colOff>
      <xdr:row>4</xdr:row>
      <xdr:rowOff>283986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4016CDA-3D92-FF43-BA6C-202CC9552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917" y="1028700"/>
          <a:ext cx="855344" cy="69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243419</xdr:colOff>
      <xdr:row>19</xdr:row>
      <xdr:rowOff>193040</xdr:rowOff>
    </xdr:from>
    <xdr:to>
      <xdr:col>12</xdr:col>
      <xdr:colOff>609601</xdr:colOff>
      <xdr:row>23</xdr:row>
      <xdr:rowOff>20320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614E016-1021-564A-A866-83B59AAEF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3919" y="6492240"/>
          <a:ext cx="1661582" cy="1427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142240</xdr:colOff>
      <xdr:row>19</xdr:row>
      <xdr:rowOff>169672</xdr:rowOff>
    </xdr:from>
    <xdr:to>
      <xdr:col>18</xdr:col>
      <xdr:colOff>524466</xdr:colOff>
      <xdr:row>23</xdr:row>
      <xdr:rowOff>2834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EB276C-1B44-4E47-A132-84F088D85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57440" y="6468872"/>
          <a:ext cx="2465026" cy="1430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8BD6-FFC2-484F-A7AF-5D6F13071E66}">
  <dimension ref="A1:Y28"/>
  <sheetViews>
    <sheetView tabSelected="1" view="pageBreakPreview" zoomScale="125" zoomScaleNormal="100" zoomScaleSheetLayoutView="100" workbookViewId="0">
      <selection activeCell="A9" sqref="A9:S9"/>
    </sheetView>
  </sheetViews>
  <sheetFormatPr baseColWidth="10" defaultColWidth="11.5" defaultRowHeight="16" x14ac:dyDescent="0.2"/>
  <cols>
    <col min="1" max="1" width="6.1640625" style="6" customWidth="1"/>
    <col min="2" max="3" width="10.1640625" style="6" customWidth="1"/>
    <col min="4" max="5" width="5.5" style="6" customWidth="1"/>
    <col min="6" max="7" width="3.5" style="6" customWidth="1"/>
    <col min="8" max="9" width="9" style="36" customWidth="1"/>
    <col min="10" max="10" width="7" style="6" customWidth="1"/>
    <col min="11" max="11" width="7.1640625" style="6" customWidth="1"/>
    <col min="12" max="13" width="9.5" style="6" customWidth="1"/>
    <col min="14" max="15" width="5.5" style="6" customWidth="1"/>
    <col min="16" max="17" width="3.5" style="6" customWidth="1"/>
    <col min="18" max="19" width="9" style="36" customWidth="1"/>
    <col min="20" max="20" width="26.6640625" style="6" customWidth="1"/>
    <col min="21" max="21" width="41.5" style="20" customWidth="1"/>
    <col min="22" max="22" width="9.6640625" style="20" customWidth="1"/>
    <col min="23" max="23" width="11.5" style="20" customWidth="1"/>
    <col min="24" max="25" width="11.5" style="20"/>
    <col min="26" max="16384" width="11.5" style="6"/>
  </cols>
  <sheetData>
    <row r="1" spans="1:25" ht="41.25" customHeight="1" thickTop="1" thickBot="1" x14ac:dyDescent="0.25">
      <c r="A1" s="91" t="s">
        <v>78</v>
      </c>
      <c r="B1" s="92"/>
      <c r="C1" s="92"/>
      <c r="D1" s="92"/>
      <c r="E1" s="92"/>
      <c r="F1" s="92"/>
      <c r="G1" s="92"/>
      <c r="H1" s="92"/>
      <c r="I1" s="92"/>
      <c r="J1" s="92"/>
      <c r="K1" s="93" t="s">
        <v>105</v>
      </c>
      <c r="L1" s="93"/>
      <c r="M1" s="93"/>
      <c r="N1" s="93"/>
      <c r="O1" s="93"/>
      <c r="P1" s="93"/>
      <c r="Q1" s="93"/>
      <c r="R1" s="93"/>
      <c r="S1" s="94"/>
      <c r="T1" s="36" t="s">
        <v>58</v>
      </c>
      <c r="U1" s="20" t="s">
        <v>14</v>
      </c>
      <c r="V1" s="22">
        <f>H2*(1-(R5/100))/(1-(R4/100))+H5</f>
        <v>92.632183908045974</v>
      </c>
      <c r="W1" s="20" t="s">
        <v>11</v>
      </c>
    </row>
    <row r="2" spans="1:25" ht="24.75" customHeight="1" thickTop="1" x14ac:dyDescent="0.2">
      <c r="A2" s="95" t="s">
        <v>94</v>
      </c>
      <c r="B2" s="95"/>
      <c r="C2" s="95"/>
      <c r="D2" s="95"/>
      <c r="E2" s="95"/>
      <c r="F2" s="95"/>
      <c r="G2" s="95"/>
      <c r="H2" s="96">
        <v>83</v>
      </c>
      <c r="I2" s="97"/>
      <c r="J2" s="40"/>
      <c r="K2" s="98" t="s">
        <v>81</v>
      </c>
      <c r="L2" s="98"/>
      <c r="M2" s="98"/>
      <c r="N2" s="98"/>
      <c r="O2" s="98"/>
      <c r="P2" s="98"/>
      <c r="Q2" s="98"/>
      <c r="R2" s="99">
        <f>-((V13-V2)*1000)</f>
        <v>523.52941176470586</v>
      </c>
      <c r="S2" s="99"/>
      <c r="T2" s="8">
        <f>((R2*4)*100)/(H2*1000)</f>
        <v>2.523033309709426</v>
      </c>
      <c r="U2" s="20" t="s">
        <v>12</v>
      </c>
      <c r="V2" s="23">
        <f>H5/R7</f>
        <v>0.11764705882352941</v>
      </c>
      <c r="W2" s="20" t="s">
        <v>11</v>
      </c>
    </row>
    <row r="3" spans="1:25" ht="24.75" customHeight="1" x14ac:dyDescent="0.2">
      <c r="A3" s="100" t="s">
        <v>71</v>
      </c>
      <c r="B3" s="100"/>
      <c r="C3" s="100"/>
      <c r="D3" s="100"/>
      <c r="E3" s="100"/>
      <c r="F3" s="100"/>
      <c r="G3" s="100"/>
      <c r="H3" s="101">
        <v>81.5</v>
      </c>
      <c r="I3" s="102"/>
      <c r="J3" s="10"/>
      <c r="K3" s="103" t="s">
        <v>80</v>
      </c>
      <c r="L3" s="103"/>
      <c r="M3" s="103"/>
      <c r="N3" s="103"/>
      <c r="O3" s="103"/>
      <c r="P3" s="103"/>
      <c r="Q3" s="103"/>
      <c r="R3" s="104">
        <f>R2*7</f>
        <v>3664.705882352941</v>
      </c>
      <c r="S3" s="104"/>
      <c r="T3" s="8"/>
      <c r="V3" s="23"/>
    </row>
    <row r="4" spans="1:25" ht="24.75" customHeight="1" x14ac:dyDescent="0.15">
      <c r="A4" s="105" t="s">
        <v>22</v>
      </c>
      <c r="B4" s="105"/>
      <c r="C4" s="105"/>
      <c r="D4" s="105"/>
      <c r="E4" s="105"/>
      <c r="F4" s="105"/>
      <c r="G4" s="105"/>
      <c r="H4" s="106">
        <f>H2-V11</f>
        <v>78.849999999999994</v>
      </c>
      <c r="I4" s="105"/>
      <c r="J4" s="10"/>
      <c r="K4" s="107" t="s">
        <v>76</v>
      </c>
      <c r="L4" s="107"/>
      <c r="M4" s="107"/>
      <c r="N4" s="107"/>
      <c r="O4" s="107"/>
      <c r="P4" s="107"/>
      <c r="Q4" s="107"/>
      <c r="R4" s="108">
        <v>13</v>
      </c>
      <c r="S4" s="108"/>
      <c r="T4" s="34" t="s">
        <v>37</v>
      </c>
      <c r="U4" s="24" t="s">
        <v>7</v>
      </c>
      <c r="V4" s="22">
        <f>H4+H5</f>
        <v>80.849999999999994</v>
      </c>
      <c r="W4" s="20" t="s">
        <v>11</v>
      </c>
    </row>
    <row r="5" spans="1:25" ht="24.75" customHeight="1" thickBot="1" x14ac:dyDescent="0.25">
      <c r="A5" s="109" t="s">
        <v>30</v>
      </c>
      <c r="B5" s="109"/>
      <c r="C5" s="109"/>
      <c r="D5" s="109"/>
      <c r="E5" s="109"/>
      <c r="F5" s="109"/>
      <c r="G5" s="109"/>
      <c r="H5" s="110">
        <v>2</v>
      </c>
      <c r="I5" s="110"/>
      <c r="J5" s="10"/>
      <c r="K5" s="103" t="s">
        <v>24</v>
      </c>
      <c r="L5" s="103"/>
      <c r="M5" s="103"/>
      <c r="N5" s="103"/>
      <c r="O5" s="103"/>
      <c r="P5" s="103"/>
      <c r="Q5" s="103"/>
      <c r="R5" s="111">
        <v>5</v>
      </c>
      <c r="S5" s="111"/>
      <c r="T5" s="33" t="s">
        <v>60</v>
      </c>
      <c r="U5" s="25" t="s">
        <v>39</v>
      </c>
      <c r="V5" s="25">
        <f>(E6-H6)/(R7)</f>
        <v>-1.0588235294117647</v>
      </c>
      <c r="W5" s="26" t="s">
        <v>40</v>
      </c>
    </row>
    <row r="6" spans="1:25" ht="24.75" customHeight="1" thickBot="1" x14ac:dyDescent="0.2">
      <c r="A6" s="112" t="s">
        <v>44</v>
      </c>
      <c r="B6" s="112"/>
      <c r="C6" s="113" t="s">
        <v>86</v>
      </c>
      <c r="D6" s="113"/>
      <c r="E6" s="14">
        <v>9</v>
      </c>
      <c r="F6" s="114" t="s">
        <v>43</v>
      </c>
      <c r="G6" s="114"/>
      <c r="H6" s="17">
        <v>27</v>
      </c>
      <c r="I6" s="42" t="s">
        <v>40</v>
      </c>
      <c r="J6" s="10"/>
      <c r="K6" s="115" t="s">
        <v>79</v>
      </c>
      <c r="L6" s="115"/>
      <c r="M6" s="115"/>
      <c r="N6" s="115"/>
      <c r="O6" s="115"/>
      <c r="P6" s="115"/>
      <c r="Q6" s="115"/>
      <c r="R6" s="116">
        <f>-V12</f>
        <v>6.9</v>
      </c>
      <c r="S6" s="116"/>
      <c r="T6" s="35" t="s">
        <v>49</v>
      </c>
      <c r="U6" s="25" t="s">
        <v>41</v>
      </c>
      <c r="V6" s="25">
        <f>(E7-H7)/(R7)</f>
        <v>-0.58823529411764708</v>
      </c>
      <c r="W6" s="26" t="s">
        <v>40</v>
      </c>
    </row>
    <row r="7" spans="1:25" ht="24.75" customHeight="1" thickBot="1" x14ac:dyDescent="0.2">
      <c r="A7" s="103" t="s">
        <v>45</v>
      </c>
      <c r="B7" s="103"/>
      <c r="C7" s="122" t="s">
        <v>77</v>
      </c>
      <c r="D7" s="122"/>
      <c r="E7" s="15">
        <v>8</v>
      </c>
      <c r="F7" s="123" t="s">
        <v>43</v>
      </c>
      <c r="G7" s="123"/>
      <c r="H7" s="18">
        <v>18</v>
      </c>
      <c r="I7" s="43" t="s">
        <v>40</v>
      </c>
      <c r="J7" s="10"/>
      <c r="K7" s="120" t="s">
        <v>23</v>
      </c>
      <c r="L7" s="120"/>
      <c r="M7" s="120"/>
      <c r="N7" s="120"/>
      <c r="O7" s="120"/>
      <c r="P7" s="120"/>
      <c r="Q7" s="120"/>
      <c r="R7" s="124">
        <v>17</v>
      </c>
      <c r="S7" s="124"/>
      <c r="T7" s="35" t="s">
        <v>50</v>
      </c>
      <c r="U7" s="25" t="s">
        <v>42</v>
      </c>
      <c r="V7" s="25">
        <f>(E8-H8)/(R7)</f>
        <v>-0.73529411764705888</v>
      </c>
      <c r="W7" s="26" t="s">
        <v>40</v>
      </c>
    </row>
    <row r="8" spans="1:25" ht="24.75" customHeight="1" thickBot="1" x14ac:dyDescent="0.25">
      <c r="A8" s="117" t="s">
        <v>46</v>
      </c>
      <c r="B8" s="117"/>
      <c r="C8" s="118" t="s">
        <v>91</v>
      </c>
      <c r="D8" s="118"/>
      <c r="E8" s="16">
        <v>7.5</v>
      </c>
      <c r="F8" s="119" t="s">
        <v>43</v>
      </c>
      <c r="G8" s="119"/>
      <c r="H8" s="19">
        <v>20</v>
      </c>
      <c r="I8" s="44" t="s">
        <v>40</v>
      </c>
      <c r="J8" s="10"/>
      <c r="K8" s="120" t="s">
        <v>74</v>
      </c>
      <c r="L8" s="120"/>
      <c r="M8" s="120"/>
      <c r="N8" s="120"/>
      <c r="O8" s="120"/>
      <c r="P8" s="120"/>
      <c r="Q8" s="120"/>
      <c r="R8" s="121">
        <f>(S24+R24)/2</f>
        <v>91.150000000000119</v>
      </c>
      <c r="S8" s="121"/>
      <c r="T8" s="37" t="s">
        <v>51</v>
      </c>
      <c r="U8" s="25" t="s">
        <v>63</v>
      </c>
      <c r="V8" s="39">
        <v>1</v>
      </c>
      <c r="W8" s="26"/>
    </row>
    <row r="9" spans="1:25" ht="37" customHeight="1" thickBot="1" x14ac:dyDescent="0.25">
      <c r="A9" s="126" t="s">
        <v>97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36"/>
      <c r="U9" s="24"/>
      <c r="V9" s="25"/>
    </row>
    <row r="10" spans="1:25" ht="35" thickTop="1" thickBot="1" x14ac:dyDescent="0.25">
      <c r="A10" s="219" t="s">
        <v>82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1"/>
      <c r="T10" s="37" t="s">
        <v>52</v>
      </c>
      <c r="U10" s="24"/>
      <c r="V10" s="25"/>
    </row>
    <row r="11" spans="1:25" ht="27" customHeight="1" thickTop="1" thickBot="1" x14ac:dyDescent="0.25">
      <c r="A11" s="127" t="s">
        <v>95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37"/>
      <c r="U11" s="24" t="s">
        <v>5</v>
      </c>
      <c r="V11" s="25">
        <f>H2*R5/100</f>
        <v>4.1500000000000004</v>
      </c>
      <c r="W11" s="20" t="s">
        <v>11</v>
      </c>
    </row>
    <row r="12" spans="1:25" ht="24.75" customHeight="1" x14ac:dyDescent="0.2">
      <c r="A12" s="128" t="s">
        <v>69</v>
      </c>
      <c r="B12" s="129"/>
      <c r="C12" s="129"/>
      <c r="D12" s="129"/>
      <c r="E12" s="129"/>
      <c r="F12" s="129"/>
      <c r="G12" s="129"/>
      <c r="H12" s="129"/>
      <c r="I12" s="130"/>
      <c r="K12" s="128" t="s">
        <v>73</v>
      </c>
      <c r="L12" s="129"/>
      <c r="M12" s="129"/>
      <c r="N12" s="129"/>
      <c r="O12" s="129"/>
      <c r="P12" s="129"/>
      <c r="Q12" s="129"/>
      <c r="R12" s="129"/>
      <c r="S12" s="130"/>
      <c r="T12" s="37" t="s">
        <v>53</v>
      </c>
      <c r="U12" s="20" t="s">
        <v>25</v>
      </c>
      <c r="V12" s="22">
        <f>(V11-V18)</f>
        <v>-6.9</v>
      </c>
      <c r="W12" s="20" t="s">
        <v>11</v>
      </c>
    </row>
    <row r="13" spans="1:25" ht="24.75" customHeight="1" x14ac:dyDescent="0.2">
      <c r="A13" s="7" t="s">
        <v>6</v>
      </c>
      <c r="B13" s="60" t="s">
        <v>35</v>
      </c>
      <c r="C13" s="60" t="s">
        <v>36</v>
      </c>
      <c r="D13" s="132" t="s">
        <v>38</v>
      </c>
      <c r="E13" s="132"/>
      <c r="F13" s="125" t="s">
        <v>9</v>
      </c>
      <c r="G13" s="125"/>
      <c r="H13" s="125" t="s">
        <v>13</v>
      </c>
      <c r="I13" s="131"/>
      <c r="K13" s="7" t="s">
        <v>6</v>
      </c>
      <c r="L13" s="60" t="s">
        <v>35</v>
      </c>
      <c r="M13" s="60" t="s">
        <v>36</v>
      </c>
      <c r="N13" s="133" t="s">
        <v>38</v>
      </c>
      <c r="O13" s="133"/>
      <c r="P13" s="125" t="s">
        <v>9</v>
      </c>
      <c r="Q13" s="125"/>
      <c r="R13" s="125" t="s">
        <v>13</v>
      </c>
      <c r="S13" s="131"/>
      <c r="U13" s="20" t="s">
        <v>21</v>
      </c>
      <c r="V13" s="22">
        <f>V12/R7</f>
        <v>-0.40588235294117647</v>
      </c>
      <c r="W13" s="20" t="s">
        <v>11</v>
      </c>
    </row>
    <row r="14" spans="1:25" s="2" customFormat="1" ht="34" customHeight="1" x14ac:dyDescent="0.2">
      <c r="A14" s="1" t="s">
        <v>0</v>
      </c>
      <c r="B14" s="9">
        <f>E6-($V$5*V8)</f>
        <v>10.058823529411764</v>
      </c>
      <c r="C14" s="59">
        <f>E7-($V$6*V8)</f>
        <v>8.5882352941176467</v>
      </c>
      <c r="D14" s="89">
        <f>E8-($V$7*V8)</f>
        <v>8.235294117647058</v>
      </c>
      <c r="E14" s="89"/>
      <c r="F14" s="134">
        <f>R5-V15</f>
        <v>5.4705882352941178</v>
      </c>
      <c r="G14" s="134"/>
      <c r="H14" s="54">
        <f>H3-V$13+V$2</f>
        <v>82.023529411764713</v>
      </c>
      <c r="I14" s="55">
        <f>H2-V$13+V$2</f>
        <v>83.523529411764713</v>
      </c>
      <c r="K14" s="1" t="s">
        <v>0</v>
      </c>
      <c r="L14" s="59">
        <f>B17-($V$5*V8)</f>
        <v>14.294117647058822</v>
      </c>
      <c r="M14" s="59">
        <f>C17-($V$6*V8)</f>
        <v>10.941176470588234</v>
      </c>
      <c r="N14" s="89">
        <f>D17-($V$7*V8)</f>
        <v>11.17647058823529</v>
      </c>
      <c r="O14" s="89"/>
      <c r="P14" s="134">
        <f>F17-V$15</f>
        <v>7.3529411764705888</v>
      </c>
      <c r="Q14" s="134"/>
      <c r="R14" s="54">
        <f>H17-V$13+V$2</f>
        <v>84.117647058823565</v>
      </c>
      <c r="S14" s="55">
        <f>I17-V$13+V$2</f>
        <v>85.617647058823565</v>
      </c>
      <c r="U14" s="21" t="s">
        <v>20</v>
      </c>
      <c r="V14" s="27">
        <f>R5-V16</f>
        <v>-8</v>
      </c>
      <c r="W14" s="21" t="s">
        <v>10</v>
      </c>
      <c r="X14" s="21"/>
      <c r="Y14" s="21"/>
    </row>
    <row r="15" spans="1:25" s="2" customFormat="1" ht="34" customHeight="1" x14ac:dyDescent="0.2">
      <c r="A15" s="1" t="s">
        <v>1</v>
      </c>
      <c r="B15" s="59">
        <f>B14-($V$5*V8)</f>
        <v>11.117647058823529</v>
      </c>
      <c r="C15" s="59">
        <f>C14-($V$6*V8)</f>
        <v>9.1764705882352935</v>
      </c>
      <c r="D15" s="89">
        <f>D14-($V$7*V8)</f>
        <v>8.970588235294116</v>
      </c>
      <c r="E15" s="89"/>
      <c r="F15" s="134">
        <f>F14-V$15</f>
        <v>5.9411764705882355</v>
      </c>
      <c r="G15" s="134"/>
      <c r="H15" s="54">
        <f>H14-V$13+V$2</f>
        <v>82.547058823529426</v>
      </c>
      <c r="I15" s="55">
        <f>I14-V$13+V$2</f>
        <v>84.047058823529426</v>
      </c>
      <c r="K15" s="1" t="s">
        <v>1</v>
      </c>
      <c r="L15" s="59">
        <f>L14-($V$5*V8)</f>
        <v>15.352941176470587</v>
      </c>
      <c r="M15" s="59">
        <f>M14-($V$6*V8)</f>
        <v>11.52941176470588</v>
      </c>
      <c r="N15" s="89">
        <f>N14-($V$7*V8)</f>
        <v>11.911764705882348</v>
      </c>
      <c r="O15" s="89"/>
      <c r="P15" s="134">
        <f>P14-V$15</f>
        <v>7.8235294117647065</v>
      </c>
      <c r="Q15" s="134"/>
      <c r="R15" s="54">
        <f>R14-V$13+V$2</f>
        <v>84.641176470588277</v>
      </c>
      <c r="S15" s="55">
        <f>S14-V$13+V$2</f>
        <v>86.141176470588277</v>
      </c>
      <c r="U15" s="21" t="s">
        <v>8</v>
      </c>
      <c r="V15" s="28">
        <f>V14/R7</f>
        <v>-0.47058823529411764</v>
      </c>
      <c r="W15" s="21" t="s">
        <v>10</v>
      </c>
      <c r="X15" s="21"/>
      <c r="Y15" s="21"/>
    </row>
    <row r="16" spans="1:25" s="2" customFormat="1" ht="34" customHeight="1" x14ac:dyDescent="0.2">
      <c r="A16" s="1" t="s">
        <v>2</v>
      </c>
      <c r="B16" s="59">
        <f>B15-($V$5*V8)</f>
        <v>12.176470588235293</v>
      </c>
      <c r="C16" s="59">
        <f>C15-($V$6*V8)</f>
        <v>9.7647058823529402</v>
      </c>
      <c r="D16" s="89">
        <f>D15-($V$7*V8)</f>
        <v>9.705882352941174</v>
      </c>
      <c r="E16" s="89"/>
      <c r="F16" s="134">
        <f>F15-V$15</f>
        <v>6.4117647058823533</v>
      </c>
      <c r="G16" s="134"/>
      <c r="H16" s="54">
        <f>H15-V$13+V$2</f>
        <v>83.070588235294139</v>
      </c>
      <c r="I16" s="55">
        <f>I15-V$13+V$2</f>
        <v>84.570588235294139</v>
      </c>
      <c r="K16" s="1" t="s">
        <v>2</v>
      </c>
      <c r="L16" s="59">
        <f>L15-($V$5*V8)</f>
        <v>16.411764705882351</v>
      </c>
      <c r="M16" s="59">
        <f>M15-($V$6*V8)</f>
        <v>12.117647058823527</v>
      </c>
      <c r="N16" s="89">
        <f>N15-($V$7*V8)</f>
        <v>12.647058823529406</v>
      </c>
      <c r="O16" s="89"/>
      <c r="P16" s="134">
        <f>P15-V$15</f>
        <v>8.2941176470588243</v>
      </c>
      <c r="Q16" s="134"/>
      <c r="R16" s="54">
        <f>R15-V$13+V$2</f>
        <v>85.16470588235299</v>
      </c>
      <c r="S16" s="55">
        <f t="shared" ref="S16:S17" si="0">S15-V$13+V$2</f>
        <v>86.66470588235299</v>
      </c>
      <c r="U16" s="21" t="s">
        <v>55</v>
      </c>
      <c r="V16" s="29">
        <f>R4</f>
        <v>13</v>
      </c>
      <c r="W16" s="21" t="s">
        <v>10</v>
      </c>
      <c r="X16" s="21"/>
      <c r="Y16" s="21"/>
    </row>
    <row r="17" spans="1:25" s="2" customFormat="1" ht="34" customHeight="1" thickBot="1" x14ac:dyDescent="0.25">
      <c r="A17" s="3" t="s">
        <v>3</v>
      </c>
      <c r="B17" s="61">
        <f>B16-($V$5*V8)</f>
        <v>13.235294117647058</v>
      </c>
      <c r="C17" s="61">
        <f>C16-($V$6*V8)</f>
        <v>10.352941176470587</v>
      </c>
      <c r="D17" s="135">
        <f>D16-($V$7*V8)</f>
        <v>10.441176470588232</v>
      </c>
      <c r="E17" s="135"/>
      <c r="F17" s="136">
        <f>F16-V$15</f>
        <v>6.882352941176471</v>
      </c>
      <c r="G17" s="136"/>
      <c r="H17" s="56">
        <f>H16-V$13+V$2</f>
        <v>83.594117647058852</v>
      </c>
      <c r="I17" s="57">
        <f>I16-V$13+V$2</f>
        <v>85.094117647058852</v>
      </c>
      <c r="K17" s="3" t="s">
        <v>3</v>
      </c>
      <c r="L17" s="61">
        <f>L16-($V$5*V8)</f>
        <v>17.470588235294116</v>
      </c>
      <c r="M17" s="61">
        <f>M16-($V$6*V8)</f>
        <v>12.705882352941174</v>
      </c>
      <c r="N17" s="135">
        <f>N16-($V$7*V8)</f>
        <v>13.382352941176464</v>
      </c>
      <c r="O17" s="135"/>
      <c r="P17" s="136">
        <f>P16-V$15</f>
        <v>8.764705882352942</v>
      </c>
      <c r="Q17" s="136"/>
      <c r="R17" s="56">
        <f>R16-V$13+V$2</f>
        <v>85.688235294117703</v>
      </c>
      <c r="S17" s="57">
        <f t="shared" si="0"/>
        <v>87.188235294117703</v>
      </c>
      <c r="U17" s="21" t="s">
        <v>34</v>
      </c>
      <c r="V17" s="30">
        <f>(R6*1000)*7</f>
        <v>48300</v>
      </c>
      <c r="W17" s="28" t="s">
        <v>32</v>
      </c>
      <c r="X17" s="21"/>
      <c r="Y17" s="21"/>
    </row>
    <row r="18" spans="1:25" ht="24.75" customHeight="1" thickBot="1" x14ac:dyDescent="0.25">
      <c r="U18" s="20" t="s">
        <v>56</v>
      </c>
      <c r="V18" s="22">
        <f>((H2+H5)*V19)/100</f>
        <v>11.05</v>
      </c>
      <c r="W18" s="20" t="s">
        <v>11</v>
      </c>
    </row>
    <row r="19" spans="1:25" ht="24.75" customHeight="1" x14ac:dyDescent="0.2">
      <c r="A19" s="128" t="s">
        <v>31</v>
      </c>
      <c r="B19" s="129"/>
      <c r="C19" s="129"/>
      <c r="D19" s="129"/>
      <c r="E19" s="129"/>
      <c r="F19" s="129"/>
      <c r="G19" s="129"/>
      <c r="H19" s="129"/>
      <c r="I19" s="130"/>
      <c r="K19" s="128" t="s">
        <v>67</v>
      </c>
      <c r="L19" s="129"/>
      <c r="M19" s="129"/>
      <c r="N19" s="129"/>
      <c r="O19" s="129"/>
      <c r="P19" s="129"/>
      <c r="Q19" s="129"/>
      <c r="R19" s="129"/>
      <c r="S19" s="130"/>
      <c r="U19" s="20" t="s">
        <v>15</v>
      </c>
      <c r="V19" s="22">
        <f>R4</f>
        <v>13</v>
      </c>
      <c r="W19" s="20" t="s">
        <v>10</v>
      </c>
    </row>
    <row r="20" spans="1:25" ht="24.75" customHeight="1" x14ac:dyDescent="0.2">
      <c r="A20" s="7" t="s">
        <v>6</v>
      </c>
      <c r="B20" s="60" t="s">
        <v>35</v>
      </c>
      <c r="C20" s="60" t="s">
        <v>36</v>
      </c>
      <c r="D20" s="132" t="s">
        <v>38</v>
      </c>
      <c r="E20" s="132"/>
      <c r="F20" s="125" t="s">
        <v>9</v>
      </c>
      <c r="G20" s="125"/>
      <c r="H20" s="125" t="s">
        <v>13</v>
      </c>
      <c r="I20" s="131"/>
      <c r="K20" s="7" t="s">
        <v>6</v>
      </c>
      <c r="L20" s="60" t="s">
        <v>35</v>
      </c>
      <c r="M20" s="60" t="s">
        <v>36</v>
      </c>
      <c r="N20" s="133" t="s">
        <v>38</v>
      </c>
      <c r="O20" s="133"/>
      <c r="P20" s="125" t="s">
        <v>9</v>
      </c>
      <c r="Q20" s="125"/>
      <c r="R20" s="125" t="s">
        <v>13</v>
      </c>
      <c r="S20" s="131"/>
      <c r="V20" s="22"/>
    </row>
    <row r="21" spans="1:25" ht="34" customHeight="1" x14ac:dyDescent="0.2">
      <c r="A21" s="1" t="s">
        <v>0</v>
      </c>
      <c r="B21" s="59">
        <f>L17-($V$5*V8)</f>
        <v>18.52941176470588</v>
      </c>
      <c r="C21" s="59">
        <f>M17-($V$6*V8)</f>
        <v>13.294117647058821</v>
      </c>
      <c r="D21" s="89">
        <f>N17-($V$7*V8)</f>
        <v>14.117647058823522</v>
      </c>
      <c r="E21" s="89"/>
      <c r="F21" s="134">
        <f>P17-V$15</f>
        <v>9.2352941176470598</v>
      </c>
      <c r="G21" s="134"/>
      <c r="H21" s="54">
        <f>R17-V$13+V$2</f>
        <v>86.211764705882416</v>
      </c>
      <c r="I21" s="55">
        <f>S17-V$13+V$2</f>
        <v>87.711764705882416</v>
      </c>
      <c r="J21" s="5"/>
      <c r="K21" s="1" t="s">
        <v>0</v>
      </c>
      <c r="L21" s="59">
        <f>B25-($V$5*V8)</f>
        <v>23.823529411764703</v>
      </c>
      <c r="M21" s="59">
        <f>C25-($V$6*V8)</f>
        <v>16.235294117647054</v>
      </c>
      <c r="N21" s="89">
        <f>D25-($V$7*V8)</f>
        <v>17.794117647058812</v>
      </c>
      <c r="O21" s="89"/>
      <c r="P21" s="134">
        <f>F25-V$15</f>
        <v>11.588235294117649</v>
      </c>
      <c r="Q21" s="134"/>
      <c r="R21" s="54">
        <f>H25-V$13+V$2</f>
        <v>88.829411764705981</v>
      </c>
      <c r="S21" s="55">
        <f>I25-V$13+V$2</f>
        <v>90.329411764705981</v>
      </c>
      <c r="T21" s="4"/>
      <c r="U21" s="31"/>
    </row>
    <row r="22" spans="1:25" ht="34" customHeight="1" x14ac:dyDescent="0.2">
      <c r="A22" s="11" t="s">
        <v>1</v>
      </c>
      <c r="B22" s="58">
        <f>B21-($V$5*V8)</f>
        <v>19.588235294117645</v>
      </c>
      <c r="C22" s="58">
        <f>C21-($V$6*V8)</f>
        <v>13.882352941176467</v>
      </c>
      <c r="D22" s="87">
        <f>D21-($V$7*V8)</f>
        <v>14.85294117647058</v>
      </c>
      <c r="E22" s="87"/>
      <c r="F22" s="134">
        <f>F21-V$15</f>
        <v>9.7058823529411775</v>
      </c>
      <c r="G22" s="134"/>
      <c r="H22" s="54">
        <f>H21-V$13+V$2</f>
        <v>86.735294117647129</v>
      </c>
      <c r="I22" s="55">
        <f>I21-V$13+V$2</f>
        <v>88.235294117647129</v>
      </c>
      <c r="J22" s="5"/>
      <c r="K22" s="1" t="s">
        <v>1</v>
      </c>
      <c r="L22" s="59">
        <f>L21-($V$5*V8)</f>
        <v>24.882352941176467</v>
      </c>
      <c r="M22" s="59">
        <f>M21-($V$6*V8)</f>
        <v>16.823529411764703</v>
      </c>
      <c r="N22" s="89">
        <f>N21-($V$7*V8)</f>
        <v>18.52941176470587</v>
      </c>
      <c r="O22" s="89"/>
      <c r="P22" s="134">
        <f>P21-V$15</f>
        <v>12.058823529411766</v>
      </c>
      <c r="Q22" s="134"/>
      <c r="R22" s="54">
        <f>R21-V$13+V$2</f>
        <v>89.352941176470694</v>
      </c>
      <c r="S22" s="55">
        <f>S21-V$13+V$2</f>
        <v>90.852941176470694</v>
      </c>
      <c r="T22" s="5"/>
      <c r="U22" s="32"/>
    </row>
    <row r="23" spans="1:25" ht="34" customHeight="1" x14ac:dyDescent="0.2">
      <c r="A23" s="1" t="s">
        <v>2</v>
      </c>
      <c r="B23" s="59">
        <f>B22-($V$5*V8)</f>
        <v>20.647058823529409</v>
      </c>
      <c r="C23" s="59">
        <f>C22-($V$6*V8)</f>
        <v>14.470588235294114</v>
      </c>
      <c r="D23" s="89">
        <f>D22-($V$7*V8)</f>
        <v>15.588235294117638</v>
      </c>
      <c r="E23" s="89"/>
      <c r="F23" s="134">
        <f>F22-V$15</f>
        <v>10.176470588235295</v>
      </c>
      <c r="G23" s="134"/>
      <c r="H23" s="54">
        <f>H22-V$13+V$2</f>
        <v>87.258823529411842</v>
      </c>
      <c r="I23" s="55">
        <f t="shared" ref="I23:I25" si="1">I22-V$13+V$2</f>
        <v>88.758823529411842</v>
      </c>
      <c r="J23" s="5"/>
      <c r="K23" s="1" t="s">
        <v>2</v>
      </c>
      <c r="L23" s="59">
        <f>L22-($V$5*V8)</f>
        <v>25.941176470588232</v>
      </c>
      <c r="M23" s="59">
        <f>M22-($V$6*V8)</f>
        <v>17.411764705882351</v>
      </c>
      <c r="N23" s="89">
        <f>N22-($V$7*V8)</f>
        <v>19.264705882352928</v>
      </c>
      <c r="O23" s="89"/>
      <c r="P23" s="134">
        <f>P22-V$15</f>
        <v>12.529411764705884</v>
      </c>
      <c r="Q23" s="134"/>
      <c r="R23" s="54">
        <f>R22-V$13+V$2</f>
        <v>89.876470588235406</v>
      </c>
      <c r="S23" s="55">
        <f t="shared" ref="S23:S24" si="2">S22-V$13+V$2</f>
        <v>91.376470588235406</v>
      </c>
      <c r="T23" s="5"/>
      <c r="U23" s="32"/>
    </row>
    <row r="24" spans="1:25" ht="34" customHeight="1" x14ac:dyDescent="0.2">
      <c r="A24" s="1" t="s">
        <v>3</v>
      </c>
      <c r="B24" s="59">
        <f>B23-($V$5*V8)</f>
        <v>21.705882352941174</v>
      </c>
      <c r="C24" s="59">
        <f>C23-($V$6*V8)</f>
        <v>15.058823529411761</v>
      </c>
      <c r="D24" s="89">
        <f>D23-($V$7*V8)</f>
        <v>16.323529411764696</v>
      </c>
      <c r="E24" s="89"/>
      <c r="F24" s="134">
        <f>F23-V$15</f>
        <v>10.647058823529413</v>
      </c>
      <c r="G24" s="134"/>
      <c r="H24" s="54">
        <f>H23-V$13+V$2</f>
        <v>87.782352941176555</v>
      </c>
      <c r="I24" s="55">
        <f t="shared" si="1"/>
        <v>89.282352941176555</v>
      </c>
      <c r="J24" s="5"/>
      <c r="K24" s="1" t="s">
        <v>3</v>
      </c>
      <c r="L24" s="59">
        <f>L23-($V$5*V8)</f>
        <v>26.999999999999996</v>
      </c>
      <c r="M24" s="59">
        <f>M23-($V$6*V8)</f>
        <v>18</v>
      </c>
      <c r="N24" s="89">
        <f>N23-($V$7*V8)</f>
        <v>19.999999999999986</v>
      </c>
      <c r="O24" s="89"/>
      <c r="P24" s="134">
        <f>P23-V$15</f>
        <v>13.000000000000002</v>
      </c>
      <c r="Q24" s="134"/>
      <c r="R24" s="54">
        <f>R23-V$13+V$2</f>
        <v>90.400000000000119</v>
      </c>
      <c r="S24" s="55">
        <f t="shared" si="2"/>
        <v>91.900000000000119</v>
      </c>
      <c r="T24" s="5"/>
      <c r="U24" s="38"/>
    </row>
    <row r="25" spans="1:25" ht="34" customHeight="1" thickBot="1" x14ac:dyDescent="0.25">
      <c r="A25" s="3" t="s">
        <v>4</v>
      </c>
      <c r="B25" s="61">
        <f>B24-($V$5*V8)</f>
        <v>22.764705882352938</v>
      </c>
      <c r="C25" s="61">
        <f>C24-($V$6*V8)</f>
        <v>15.647058823529408</v>
      </c>
      <c r="D25" s="135">
        <f>D24-($V$7*V8)</f>
        <v>17.058823529411754</v>
      </c>
      <c r="E25" s="135"/>
      <c r="F25" s="136">
        <f>F24-V$15</f>
        <v>11.117647058823531</v>
      </c>
      <c r="G25" s="136"/>
      <c r="H25" s="56">
        <f>H24-V$13+V$2</f>
        <v>88.305882352941268</v>
      </c>
      <c r="I25" s="57">
        <f t="shared" si="1"/>
        <v>89.805882352941268</v>
      </c>
      <c r="J25" s="5"/>
      <c r="K25" s="12"/>
      <c r="L25" s="62"/>
      <c r="M25" s="62"/>
      <c r="N25" s="138"/>
      <c r="O25" s="138"/>
      <c r="P25" s="138"/>
      <c r="Q25" s="138"/>
      <c r="R25" s="52"/>
      <c r="S25" s="53"/>
      <c r="T25" s="5"/>
      <c r="U25" s="32"/>
    </row>
    <row r="26" spans="1:25" ht="8" customHeight="1" x14ac:dyDescent="0.2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36"/>
      <c r="U26" s="24"/>
      <c r="V26" s="25"/>
    </row>
    <row r="27" spans="1:25" ht="16.5" customHeight="1" x14ac:dyDescent="0.15">
      <c r="A27" s="137" t="s">
        <v>70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U27" s="25"/>
      <c r="V27" s="39"/>
    </row>
    <row r="28" spans="1:25" x14ac:dyDescent="0.2">
      <c r="V28" s="22"/>
    </row>
  </sheetData>
  <sheetProtection algorithmName="SHA-512" hashValue="2XujhKLrSzbKkG5wDSQs9l6x4D2gk8/OmnL9nwv4n3Idtz+7ujYJRgNOIywceSpH5Uju+4bPbSY85TK8FH/3gw==" saltValue="EdmfS+prpc8Z/8hYQARdow==" spinCount="100000" sheet="1" objects="1" scenarios="1" selectLockedCells="1"/>
  <mergeCells count="90">
    <mergeCell ref="A27:S27"/>
    <mergeCell ref="D23:E23"/>
    <mergeCell ref="F23:G23"/>
    <mergeCell ref="N23:O23"/>
    <mergeCell ref="P23:Q23"/>
    <mergeCell ref="D24:E24"/>
    <mergeCell ref="F24:G24"/>
    <mergeCell ref="N24:O24"/>
    <mergeCell ref="P24:Q24"/>
    <mergeCell ref="D25:E25"/>
    <mergeCell ref="F25:G25"/>
    <mergeCell ref="N25:O25"/>
    <mergeCell ref="P25:Q25"/>
    <mergeCell ref="A26:S26"/>
    <mergeCell ref="D17:E17"/>
    <mergeCell ref="F17:G17"/>
    <mergeCell ref="N17:O17"/>
    <mergeCell ref="P17:Q17"/>
    <mergeCell ref="A19:I19"/>
    <mergeCell ref="K19:S19"/>
    <mergeCell ref="D22:E22"/>
    <mergeCell ref="F22:G22"/>
    <mergeCell ref="N22:O22"/>
    <mergeCell ref="P22:Q22"/>
    <mergeCell ref="R20:S20"/>
    <mergeCell ref="D21:E21"/>
    <mergeCell ref="F21:G21"/>
    <mergeCell ref="N21:O21"/>
    <mergeCell ref="P21:Q21"/>
    <mergeCell ref="D20:E20"/>
    <mergeCell ref="F20:G20"/>
    <mergeCell ref="H20:I20"/>
    <mergeCell ref="N20:O20"/>
    <mergeCell ref="P20:Q20"/>
    <mergeCell ref="F14:G14"/>
    <mergeCell ref="N14:O14"/>
    <mergeCell ref="P14:Q14"/>
    <mergeCell ref="D16:E16"/>
    <mergeCell ref="F16:G16"/>
    <mergeCell ref="N16:O16"/>
    <mergeCell ref="P16:Q16"/>
    <mergeCell ref="D15:E15"/>
    <mergeCell ref="F15:G15"/>
    <mergeCell ref="N15:O15"/>
    <mergeCell ref="P15:Q15"/>
    <mergeCell ref="D14:E14"/>
    <mergeCell ref="P13:Q13"/>
    <mergeCell ref="A9:S9"/>
    <mergeCell ref="A10:S10"/>
    <mergeCell ref="A11:S11"/>
    <mergeCell ref="A12:I12"/>
    <mergeCell ref="K12:S12"/>
    <mergeCell ref="R13:S13"/>
    <mergeCell ref="D13:E13"/>
    <mergeCell ref="F13:G13"/>
    <mergeCell ref="H13:I13"/>
    <mergeCell ref="N13:O13"/>
    <mergeCell ref="A7:B7"/>
    <mergeCell ref="C7:D7"/>
    <mergeCell ref="F7:G7"/>
    <mergeCell ref="K7:Q7"/>
    <mergeCell ref="R7:S7"/>
    <mergeCell ref="A8:B8"/>
    <mergeCell ref="C8:D8"/>
    <mergeCell ref="F8:G8"/>
    <mergeCell ref="K8:Q8"/>
    <mergeCell ref="R8:S8"/>
    <mergeCell ref="A5:G5"/>
    <mergeCell ref="H5:I5"/>
    <mergeCell ref="K5:Q5"/>
    <mergeCell ref="R5:S5"/>
    <mergeCell ref="A6:B6"/>
    <mergeCell ref="C6:D6"/>
    <mergeCell ref="F6:G6"/>
    <mergeCell ref="K6:Q6"/>
    <mergeCell ref="R6:S6"/>
    <mergeCell ref="A3:G3"/>
    <mergeCell ref="H3:I3"/>
    <mergeCell ref="K3:Q3"/>
    <mergeCell ref="R3:S3"/>
    <mergeCell ref="A4:G4"/>
    <mergeCell ref="H4:I4"/>
    <mergeCell ref="K4:Q4"/>
    <mergeCell ref="R4:S4"/>
    <mergeCell ref="A1:J1"/>
    <mergeCell ref="K1:S1"/>
    <mergeCell ref="A2:G2"/>
    <mergeCell ref="H2:I2"/>
    <mergeCell ref="K2:Q2"/>
    <mergeCell ref="R2:S2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62" orientation="portrait" r:id="rId1"/>
  <rowBreaks count="1" manualBreakCount="1">
    <brk id="27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9E63-9617-DD4D-AC19-910B141B8A94}">
  <dimension ref="A1:Y28"/>
  <sheetViews>
    <sheetView view="pageBreakPreview" zoomScale="131" zoomScaleNormal="100" zoomScaleSheetLayoutView="100" workbookViewId="0">
      <selection activeCell="A9" sqref="A9:S9"/>
    </sheetView>
  </sheetViews>
  <sheetFormatPr baseColWidth="10" defaultColWidth="11.5" defaultRowHeight="16" x14ac:dyDescent="0.2"/>
  <cols>
    <col min="1" max="1" width="6.1640625" style="6" customWidth="1"/>
    <col min="2" max="3" width="10.1640625" style="6" customWidth="1"/>
    <col min="4" max="5" width="5.5" style="6" customWidth="1"/>
    <col min="6" max="7" width="3.5" style="6" customWidth="1"/>
    <col min="8" max="9" width="9" style="36" customWidth="1"/>
    <col min="10" max="10" width="6.1640625" style="6" customWidth="1"/>
    <col min="11" max="11" width="7.1640625" style="6" customWidth="1"/>
    <col min="12" max="13" width="9.5" style="6" customWidth="1"/>
    <col min="14" max="15" width="5.5" style="6" customWidth="1"/>
    <col min="16" max="16" width="4.6640625" style="6" customWidth="1"/>
    <col min="17" max="17" width="3.5" style="6" customWidth="1"/>
    <col min="18" max="19" width="9" style="36" customWidth="1"/>
    <col min="20" max="20" width="26.6640625" style="6" customWidth="1"/>
    <col min="21" max="21" width="41.5" style="20" customWidth="1"/>
    <col min="22" max="22" width="9.6640625" style="20" customWidth="1"/>
    <col min="23" max="23" width="11.5" style="20" customWidth="1"/>
    <col min="24" max="25" width="11.5" style="20"/>
    <col min="26" max="16384" width="11.5" style="6"/>
  </cols>
  <sheetData>
    <row r="1" spans="1:25" ht="41.25" customHeight="1" thickTop="1" thickBot="1" x14ac:dyDescent="0.25">
      <c r="A1" s="214" t="s">
        <v>104</v>
      </c>
      <c r="B1" s="215"/>
      <c r="C1" s="215"/>
      <c r="D1" s="215"/>
      <c r="E1" s="215"/>
      <c r="F1" s="215"/>
      <c r="G1" s="215"/>
      <c r="H1" s="215"/>
      <c r="I1" s="215"/>
      <c r="J1" s="215"/>
      <c r="K1" s="139" t="s">
        <v>105</v>
      </c>
      <c r="L1" s="139"/>
      <c r="M1" s="139"/>
      <c r="N1" s="139"/>
      <c r="O1" s="139"/>
      <c r="P1" s="139"/>
      <c r="Q1" s="139"/>
      <c r="R1" s="139"/>
      <c r="S1" s="140"/>
      <c r="T1" s="36" t="s">
        <v>58</v>
      </c>
      <c r="U1" s="20" t="s">
        <v>14</v>
      </c>
      <c r="V1" s="22">
        <f>H2*(1-(R5/100))/(1-(R4/100))+H5</f>
        <v>73.902298850574709</v>
      </c>
      <c r="W1" s="20" t="s">
        <v>11</v>
      </c>
    </row>
    <row r="2" spans="1:25" ht="24.75" customHeight="1" thickTop="1" x14ac:dyDescent="0.2">
      <c r="A2" s="95" t="s">
        <v>72</v>
      </c>
      <c r="B2" s="95"/>
      <c r="C2" s="95"/>
      <c r="D2" s="95"/>
      <c r="E2" s="95"/>
      <c r="F2" s="95"/>
      <c r="G2" s="95"/>
      <c r="H2" s="96">
        <v>83.5</v>
      </c>
      <c r="I2" s="97"/>
      <c r="J2" s="40"/>
      <c r="K2" s="98" t="s">
        <v>89</v>
      </c>
      <c r="L2" s="98"/>
      <c r="M2" s="98"/>
      <c r="N2" s="98"/>
      <c r="O2" s="98"/>
      <c r="P2" s="98"/>
      <c r="Q2" s="98"/>
      <c r="R2" s="99">
        <f>V13*1000</f>
        <v>477.64705882352951</v>
      </c>
      <c r="S2" s="99"/>
      <c r="T2" s="8">
        <f>((R2*4)*100)/(H2*1000)</f>
        <v>2.2881296231067281</v>
      </c>
      <c r="U2" s="20" t="s">
        <v>12</v>
      </c>
      <c r="V2" s="23">
        <f>H5/R7</f>
        <v>0</v>
      </c>
      <c r="W2" s="20" t="s">
        <v>11</v>
      </c>
    </row>
    <row r="3" spans="1:25" ht="24.75" customHeight="1" x14ac:dyDescent="0.2">
      <c r="A3" s="100" t="s">
        <v>71</v>
      </c>
      <c r="B3" s="100"/>
      <c r="C3" s="100"/>
      <c r="D3" s="100"/>
      <c r="E3" s="100"/>
      <c r="F3" s="100"/>
      <c r="G3" s="100"/>
      <c r="H3" s="101">
        <v>82.5</v>
      </c>
      <c r="I3" s="102"/>
      <c r="J3" s="10"/>
      <c r="K3" s="103" t="s">
        <v>90</v>
      </c>
      <c r="L3" s="103"/>
      <c r="M3" s="103"/>
      <c r="N3" s="103"/>
      <c r="O3" s="103"/>
      <c r="P3" s="103"/>
      <c r="Q3" s="103"/>
      <c r="R3" s="104">
        <f>((H5*1000)/R7)-R2</f>
        <v>-477.64705882352951</v>
      </c>
      <c r="S3" s="104"/>
      <c r="T3" s="8"/>
      <c r="V3" s="23"/>
    </row>
    <row r="4" spans="1:25" ht="24.75" customHeight="1" x14ac:dyDescent="0.15">
      <c r="A4" s="105" t="s">
        <v>22</v>
      </c>
      <c r="B4" s="105"/>
      <c r="C4" s="105"/>
      <c r="D4" s="105"/>
      <c r="E4" s="105"/>
      <c r="F4" s="105"/>
      <c r="G4" s="105"/>
      <c r="H4" s="106">
        <f>H3-V11</f>
        <v>63.524999999999999</v>
      </c>
      <c r="I4" s="105"/>
      <c r="J4" s="10"/>
      <c r="K4" s="107" t="s">
        <v>76</v>
      </c>
      <c r="L4" s="107"/>
      <c r="M4" s="107"/>
      <c r="N4" s="107"/>
      <c r="O4" s="107"/>
      <c r="P4" s="107"/>
      <c r="Q4" s="107"/>
      <c r="R4" s="108">
        <v>13</v>
      </c>
      <c r="S4" s="108"/>
      <c r="T4" s="34" t="s">
        <v>37</v>
      </c>
      <c r="U4" s="24" t="s">
        <v>7</v>
      </c>
      <c r="V4" s="22">
        <f>H4+H5</f>
        <v>63.524999999999999</v>
      </c>
      <c r="W4" s="20" t="s">
        <v>11</v>
      </c>
    </row>
    <row r="5" spans="1:25" ht="24.75" customHeight="1" thickBot="1" x14ac:dyDescent="0.25">
      <c r="A5" s="109" t="s">
        <v>30</v>
      </c>
      <c r="B5" s="109"/>
      <c r="C5" s="109"/>
      <c r="D5" s="109"/>
      <c r="E5" s="109"/>
      <c r="F5" s="109"/>
      <c r="G5" s="109"/>
      <c r="H5" s="110">
        <v>0</v>
      </c>
      <c r="I5" s="110"/>
      <c r="J5" s="10"/>
      <c r="K5" s="103" t="s">
        <v>24</v>
      </c>
      <c r="L5" s="103"/>
      <c r="M5" s="103"/>
      <c r="N5" s="103"/>
      <c r="O5" s="103"/>
      <c r="P5" s="103"/>
      <c r="Q5" s="103"/>
      <c r="R5" s="111">
        <v>23</v>
      </c>
      <c r="S5" s="111"/>
      <c r="T5" s="33" t="s">
        <v>60</v>
      </c>
      <c r="U5" s="25" t="s">
        <v>39</v>
      </c>
      <c r="V5" s="25">
        <f>(E6-H6)/(R7)</f>
        <v>0.76470588235294112</v>
      </c>
      <c r="W5" s="26" t="s">
        <v>40</v>
      </c>
    </row>
    <row r="6" spans="1:25" ht="24.75" customHeight="1" thickBot="1" x14ac:dyDescent="0.2">
      <c r="A6" s="112" t="s">
        <v>44</v>
      </c>
      <c r="B6" s="112"/>
      <c r="C6" s="113" t="s">
        <v>91</v>
      </c>
      <c r="D6" s="113"/>
      <c r="E6" s="73">
        <v>35</v>
      </c>
      <c r="F6" s="114" t="s">
        <v>43</v>
      </c>
      <c r="G6" s="114"/>
      <c r="H6" s="17">
        <v>22</v>
      </c>
      <c r="I6" s="42" t="s">
        <v>40</v>
      </c>
      <c r="J6" s="10"/>
      <c r="K6" s="115" t="s">
        <v>33</v>
      </c>
      <c r="L6" s="115"/>
      <c r="M6" s="115"/>
      <c r="N6" s="115"/>
      <c r="O6" s="115"/>
      <c r="P6" s="115"/>
      <c r="Q6" s="115"/>
      <c r="R6" s="116">
        <f>V12</f>
        <v>8.120000000000001</v>
      </c>
      <c r="S6" s="116"/>
      <c r="T6" s="35" t="s">
        <v>49</v>
      </c>
      <c r="U6" s="25" t="s">
        <v>41</v>
      </c>
      <c r="V6" s="25">
        <f>(E7-H7)/(R7)</f>
        <v>0.52941176470588236</v>
      </c>
      <c r="W6" s="26" t="s">
        <v>40</v>
      </c>
    </row>
    <row r="7" spans="1:25" ht="24.75" customHeight="1" thickBot="1" x14ac:dyDescent="0.2">
      <c r="A7" s="103" t="s">
        <v>45</v>
      </c>
      <c r="B7" s="103"/>
      <c r="C7" s="122" t="s">
        <v>101</v>
      </c>
      <c r="D7" s="122"/>
      <c r="E7" s="74">
        <v>36</v>
      </c>
      <c r="F7" s="123" t="s">
        <v>43</v>
      </c>
      <c r="G7" s="123"/>
      <c r="H7" s="18">
        <v>27</v>
      </c>
      <c r="I7" s="43" t="s">
        <v>40</v>
      </c>
      <c r="J7" s="10"/>
      <c r="K7" s="120" t="s">
        <v>23</v>
      </c>
      <c r="L7" s="120"/>
      <c r="M7" s="120"/>
      <c r="N7" s="120"/>
      <c r="O7" s="120"/>
      <c r="P7" s="120"/>
      <c r="Q7" s="120"/>
      <c r="R7" s="124">
        <v>17</v>
      </c>
      <c r="S7" s="124"/>
      <c r="T7" s="35" t="s">
        <v>50</v>
      </c>
      <c r="U7" s="25" t="s">
        <v>42</v>
      </c>
      <c r="V7" s="25">
        <f>(E8-H8)/(R7)</f>
        <v>0.70588235294117652</v>
      </c>
      <c r="W7" s="26" t="s">
        <v>40</v>
      </c>
    </row>
    <row r="8" spans="1:25" ht="24.75" customHeight="1" thickBot="1" x14ac:dyDescent="0.25">
      <c r="A8" s="117" t="s">
        <v>46</v>
      </c>
      <c r="B8" s="117"/>
      <c r="C8" s="118" t="s">
        <v>77</v>
      </c>
      <c r="D8" s="118"/>
      <c r="E8" s="75">
        <v>41</v>
      </c>
      <c r="F8" s="119" t="s">
        <v>43</v>
      </c>
      <c r="G8" s="119"/>
      <c r="H8" s="19">
        <v>29</v>
      </c>
      <c r="I8" s="44" t="s">
        <v>40</v>
      </c>
      <c r="J8" s="10"/>
      <c r="K8" s="120" t="s">
        <v>74</v>
      </c>
      <c r="L8" s="120"/>
      <c r="M8" s="120"/>
      <c r="N8" s="120"/>
      <c r="O8" s="120"/>
      <c r="P8" s="120"/>
      <c r="Q8" s="120"/>
      <c r="R8" s="141">
        <f>(S24+R24)/2</f>
        <v>74.879999999999896</v>
      </c>
      <c r="S8" s="141"/>
      <c r="T8" s="37" t="s">
        <v>51</v>
      </c>
      <c r="U8" s="25" t="s">
        <v>63</v>
      </c>
      <c r="V8" s="39">
        <v>1</v>
      </c>
      <c r="W8" s="26"/>
    </row>
    <row r="9" spans="1:25" ht="37" customHeight="1" thickBot="1" x14ac:dyDescent="0.25">
      <c r="A9" s="126" t="s">
        <v>100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36"/>
      <c r="U9" s="24"/>
      <c r="V9" s="25"/>
    </row>
    <row r="10" spans="1:25" ht="35" thickTop="1" thickBot="1" x14ac:dyDescent="0.25">
      <c r="A10" s="216" t="s">
        <v>75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8"/>
      <c r="T10" s="37" t="s">
        <v>52</v>
      </c>
      <c r="U10" s="24"/>
      <c r="V10" s="25"/>
    </row>
    <row r="11" spans="1:25" ht="27" customHeight="1" thickTop="1" thickBot="1" x14ac:dyDescent="0.25">
      <c r="A11" s="127" t="s">
        <v>95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37"/>
      <c r="U11" s="24" t="s">
        <v>5</v>
      </c>
      <c r="V11" s="25">
        <f>H3*R5/100</f>
        <v>18.975000000000001</v>
      </c>
      <c r="W11" s="20" t="s">
        <v>11</v>
      </c>
    </row>
    <row r="12" spans="1:25" ht="24.75" customHeight="1" x14ac:dyDescent="0.2">
      <c r="A12" s="142" t="s">
        <v>31</v>
      </c>
      <c r="B12" s="143"/>
      <c r="C12" s="143"/>
      <c r="D12" s="143"/>
      <c r="E12" s="143"/>
      <c r="F12" s="143"/>
      <c r="G12" s="143"/>
      <c r="H12" s="143"/>
      <c r="I12" s="144"/>
      <c r="K12" s="142" t="s">
        <v>67</v>
      </c>
      <c r="L12" s="143"/>
      <c r="M12" s="143"/>
      <c r="N12" s="143"/>
      <c r="O12" s="143"/>
      <c r="P12" s="143"/>
      <c r="Q12" s="143"/>
      <c r="R12" s="143"/>
      <c r="S12" s="144"/>
      <c r="T12" s="37" t="s">
        <v>53</v>
      </c>
      <c r="U12" s="20" t="s">
        <v>25</v>
      </c>
      <c r="V12" s="22">
        <f>(V11-V18)</f>
        <v>8.120000000000001</v>
      </c>
      <c r="W12" s="20" t="s">
        <v>11</v>
      </c>
    </row>
    <row r="13" spans="1:25" ht="24.75" customHeight="1" x14ac:dyDescent="0.2">
      <c r="A13" s="76" t="s">
        <v>6</v>
      </c>
      <c r="B13" s="77" t="s">
        <v>35</v>
      </c>
      <c r="C13" s="77" t="s">
        <v>36</v>
      </c>
      <c r="D13" s="145" t="s">
        <v>38</v>
      </c>
      <c r="E13" s="145"/>
      <c r="F13" s="146" t="s">
        <v>9</v>
      </c>
      <c r="G13" s="146"/>
      <c r="H13" s="146" t="s">
        <v>13</v>
      </c>
      <c r="I13" s="147"/>
      <c r="K13" s="7" t="s">
        <v>6</v>
      </c>
      <c r="L13" s="69" t="s">
        <v>35</v>
      </c>
      <c r="M13" s="69" t="s">
        <v>36</v>
      </c>
      <c r="N13" s="133" t="s">
        <v>38</v>
      </c>
      <c r="O13" s="133"/>
      <c r="P13" s="125" t="s">
        <v>9</v>
      </c>
      <c r="Q13" s="125"/>
      <c r="R13" s="125" t="s">
        <v>13</v>
      </c>
      <c r="S13" s="131"/>
      <c r="U13" s="20" t="s">
        <v>21</v>
      </c>
      <c r="V13" s="22">
        <f>V12/R7</f>
        <v>0.47764705882352948</v>
      </c>
      <c r="W13" s="20" t="s">
        <v>11</v>
      </c>
    </row>
    <row r="14" spans="1:25" s="2" customFormat="1" ht="34" customHeight="1" x14ac:dyDescent="0.2">
      <c r="A14" s="78" t="s">
        <v>0</v>
      </c>
      <c r="B14" s="79">
        <f>E6-($V$5*V8)</f>
        <v>34.235294117647058</v>
      </c>
      <c r="C14" s="80">
        <f>E7-($V$6*V8)</f>
        <v>35.470588235294116</v>
      </c>
      <c r="D14" s="149">
        <f>E8-($V$7*V8)</f>
        <v>40.294117647058826</v>
      </c>
      <c r="E14" s="149"/>
      <c r="F14" s="148">
        <f>R5-V15</f>
        <v>22.411764705882351</v>
      </c>
      <c r="G14" s="148"/>
      <c r="H14" s="81">
        <f>H3-V$13+V$2</f>
        <v>82.022352941176464</v>
      </c>
      <c r="I14" s="82">
        <f>H2-V$13+V$2</f>
        <v>83.022352941176464</v>
      </c>
      <c r="K14" s="78" t="s">
        <v>0</v>
      </c>
      <c r="L14" s="80">
        <f>B17-($V$5*V8)</f>
        <v>31.17647058823529</v>
      </c>
      <c r="M14" s="80">
        <f>C17-($V$6*V8)</f>
        <v>33.35294117647058</v>
      </c>
      <c r="N14" s="149">
        <f>D17-($V$7*V8)</f>
        <v>37.47058823529413</v>
      </c>
      <c r="O14" s="149"/>
      <c r="P14" s="148">
        <f>F17-V$15</f>
        <v>20.058823529411757</v>
      </c>
      <c r="Q14" s="148"/>
      <c r="R14" s="81">
        <f>H17-V$13+V$2</f>
        <v>80.111764705882322</v>
      </c>
      <c r="S14" s="82">
        <f>I17-V$13+V$2</f>
        <v>81.111764705882322</v>
      </c>
      <c r="U14" s="21" t="s">
        <v>20</v>
      </c>
      <c r="V14" s="27">
        <f>R5-V16</f>
        <v>10</v>
      </c>
      <c r="W14" s="21" t="s">
        <v>10</v>
      </c>
      <c r="X14" s="21"/>
      <c r="Y14" s="21"/>
    </row>
    <row r="15" spans="1:25" s="2" customFormat="1" ht="34" customHeight="1" x14ac:dyDescent="0.2">
      <c r="A15" s="78" t="s">
        <v>1</v>
      </c>
      <c r="B15" s="80">
        <f>B14-($V$5*V8)</f>
        <v>33.470588235294116</v>
      </c>
      <c r="C15" s="80">
        <f>C14-($V$6*V8)</f>
        <v>34.941176470588232</v>
      </c>
      <c r="D15" s="149">
        <f>D14-($V$7*V8)</f>
        <v>39.588235294117652</v>
      </c>
      <c r="E15" s="149"/>
      <c r="F15" s="148">
        <f>F14-V$15</f>
        <v>21.823529411764703</v>
      </c>
      <c r="G15" s="148"/>
      <c r="H15" s="81">
        <f>H14-V$13+V$2</f>
        <v>81.544705882352929</v>
      </c>
      <c r="I15" s="82">
        <f>I14-V$13+V$2</f>
        <v>82.544705882352929</v>
      </c>
      <c r="K15" s="1" t="s">
        <v>1</v>
      </c>
      <c r="L15" s="66">
        <f>L14-($V$5*V8)</f>
        <v>30.411764705882348</v>
      </c>
      <c r="M15" s="66">
        <f>M14-($V$6*V8)</f>
        <v>32.823529411764696</v>
      </c>
      <c r="N15" s="89">
        <f>N14-($V$7*V8)</f>
        <v>36.764705882352956</v>
      </c>
      <c r="O15" s="89"/>
      <c r="P15" s="134">
        <f>P14-V$15</f>
        <v>19.470588235294109</v>
      </c>
      <c r="Q15" s="134"/>
      <c r="R15" s="54">
        <f>R14-V$13+V$2</f>
        <v>79.634117647058787</v>
      </c>
      <c r="S15" s="55">
        <f>S14-V$13+V$2</f>
        <v>80.634117647058787</v>
      </c>
      <c r="U15" s="21" t="s">
        <v>8</v>
      </c>
      <c r="V15" s="28">
        <f>V14/R7</f>
        <v>0.58823529411764708</v>
      </c>
      <c r="W15" s="21" t="s">
        <v>10</v>
      </c>
      <c r="X15" s="21"/>
      <c r="Y15" s="21"/>
    </row>
    <row r="16" spans="1:25" s="2" customFormat="1" ht="34" customHeight="1" x14ac:dyDescent="0.2">
      <c r="A16" s="78" t="s">
        <v>2</v>
      </c>
      <c r="B16" s="80">
        <f>B15-($V$5*V8)</f>
        <v>32.705882352941174</v>
      </c>
      <c r="C16" s="80">
        <f>C15-($V$6*V8)</f>
        <v>34.411764705882348</v>
      </c>
      <c r="D16" s="149">
        <f>D15-($V$7*V8)</f>
        <v>38.882352941176478</v>
      </c>
      <c r="E16" s="149"/>
      <c r="F16" s="148">
        <f>F15-V$15</f>
        <v>21.235294117647054</v>
      </c>
      <c r="G16" s="148"/>
      <c r="H16" s="81">
        <f>H15-V$13+V$2</f>
        <v>81.067058823529393</v>
      </c>
      <c r="I16" s="82">
        <f>I15-V$13+V$2</f>
        <v>82.067058823529393</v>
      </c>
      <c r="K16" s="1" t="s">
        <v>2</v>
      </c>
      <c r="L16" s="66">
        <f>L15-($V$5*V8)</f>
        <v>29.647058823529406</v>
      </c>
      <c r="M16" s="66">
        <f>M15-($V$6*V8)</f>
        <v>32.294117647058812</v>
      </c>
      <c r="N16" s="89">
        <f>N15-($V$7*V8)</f>
        <v>36.058823529411782</v>
      </c>
      <c r="O16" s="89"/>
      <c r="P16" s="134">
        <f>P15-V$15</f>
        <v>18.88235294117646</v>
      </c>
      <c r="Q16" s="134"/>
      <c r="R16" s="54">
        <f>R15-V$13+V$2</f>
        <v>79.156470588235251</v>
      </c>
      <c r="S16" s="55">
        <f t="shared" ref="S16:S17" si="0">S15-V$13+V$2</f>
        <v>80.156470588235251</v>
      </c>
      <c r="U16" s="21" t="s">
        <v>55</v>
      </c>
      <c r="V16" s="29">
        <f>R4</f>
        <v>13</v>
      </c>
      <c r="W16" s="21" t="s">
        <v>10</v>
      </c>
      <c r="X16" s="21"/>
      <c r="Y16" s="21"/>
    </row>
    <row r="17" spans="1:25" s="2" customFormat="1" ht="34" customHeight="1" thickBot="1" x14ac:dyDescent="0.25">
      <c r="A17" s="83" t="s">
        <v>3</v>
      </c>
      <c r="B17" s="84">
        <f>B16-($V$5*V8)</f>
        <v>31.941176470588232</v>
      </c>
      <c r="C17" s="84">
        <f>C16-($V$6*V8)</f>
        <v>33.882352941176464</v>
      </c>
      <c r="D17" s="150">
        <f>D16-($V$7*V8)</f>
        <v>38.176470588235304</v>
      </c>
      <c r="E17" s="150"/>
      <c r="F17" s="151">
        <f>F16-V$15</f>
        <v>20.647058823529406</v>
      </c>
      <c r="G17" s="151"/>
      <c r="H17" s="85">
        <f>H16-V$13+V$2</f>
        <v>80.589411764705858</v>
      </c>
      <c r="I17" s="86">
        <f>I16-V$13+V$2</f>
        <v>81.589411764705858</v>
      </c>
      <c r="K17" s="3" t="s">
        <v>3</v>
      </c>
      <c r="L17" s="67">
        <f>L16-($V$5*V8)</f>
        <v>28.882352941176464</v>
      </c>
      <c r="M17" s="67">
        <f>M16-($V$6*V8)</f>
        <v>31.764705882352928</v>
      </c>
      <c r="N17" s="135">
        <f>N16-($V$7*V8)</f>
        <v>35.352941176470608</v>
      </c>
      <c r="O17" s="135"/>
      <c r="P17" s="136">
        <f>P16-V$15</f>
        <v>18.294117647058812</v>
      </c>
      <c r="Q17" s="136"/>
      <c r="R17" s="56">
        <f>R16-V$13+V$2</f>
        <v>78.678823529411716</v>
      </c>
      <c r="S17" s="57">
        <f t="shared" si="0"/>
        <v>79.678823529411716</v>
      </c>
      <c r="U17" s="21" t="s">
        <v>34</v>
      </c>
      <c r="V17" s="30">
        <f>(R6*1000)*7</f>
        <v>56840.000000000007</v>
      </c>
      <c r="W17" s="28" t="s">
        <v>32</v>
      </c>
      <c r="X17" s="21"/>
      <c r="Y17" s="21"/>
    </row>
    <row r="18" spans="1:25" ht="24.75" customHeight="1" thickBot="1" x14ac:dyDescent="0.25">
      <c r="U18" s="20" t="s">
        <v>56</v>
      </c>
      <c r="V18" s="22">
        <f>((H2+H5)*V19)/100</f>
        <v>10.855</v>
      </c>
      <c r="W18" s="20" t="s">
        <v>11</v>
      </c>
    </row>
    <row r="19" spans="1:25" ht="24.75" customHeight="1" x14ac:dyDescent="0.2">
      <c r="A19" s="142" t="s">
        <v>68</v>
      </c>
      <c r="B19" s="143"/>
      <c r="C19" s="143"/>
      <c r="D19" s="143"/>
      <c r="E19" s="143"/>
      <c r="F19" s="143"/>
      <c r="G19" s="143"/>
      <c r="H19" s="143"/>
      <c r="I19" s="144"/>
      <c r="K19" s="142" t="s">
        <v>48</v>
      </c>
      <c r="L19" s="143"/>
      <c r="M19" s="143"/>
      <c r="N19" s="143"/>
      <c r="O19" s="143"/>
      <c r="P19" s="143"/>
      <c r="Q19" s="143"/>
      <c r="R19" s="143"/>
      <c r="S19" s="144"/>
      <c r="U19" s="20" t="s">
        <v>15</v>
      </c>
      <c r="V19" s="22">
        <f>R4</f>
        <v>13</v>
      </c>
      <c r="W19" s="20" t="s">
        <v>10</v>
      </c>
    </row>
    <row r="20" spans="1:25" ht="24.75" customHeight="1" x14ac:dyDescent="0.2">
      <c r="A20" s="7" t="s">
        <v>6</v>
      </c>
      <c r="B20" s="69" t="s">
        <v>35</v>
      </c>
      <c r="C20" s="69" t="s">
        <v>36</v>
      </c>
      <c r="D20" s="132" t="s">
        <v>38</v>
      </c>
      <c r="E20" s="132"/>
      <c r="F20" s="125" t="s">
        <v>9</v>
      </c>
      <c r="G20" s="125"/>
      <c r="H20" s="125" t="s">
        <v>13</v>
      </c>
      <c r="I20" s="131"/>
      <c r="K20" s="7" t="s">
        <v>6</v>
      </c>
      <c r="L20" s="69" t="s">
        <v>35</v>
      </c>
      <c r="M20" s="69" t="s">
        <v>36</v>
      </c>
      <c r="N20" s="133" t="s">
        <v>38</v>
      </c>
      <c r="O20" s="133"/>
      <c r="P20" s="125" t="s">
        <v>9</v>
      </c>
      <c r="Q20" s="125"/>
      <c r="R20" s="125" t="s">
        <v>13</v>
      </c>
      <c r="S20" s="131"/>
      <c r="V20" s="22"/>
    </row>
    <row r="21" spans="1:25" ht="34" customHeight="1" x14ac:dyDescent="0.2">
      <c r="A21" s="1" t="s">
        <v>0</v>
      </c>
      <c r="B21" s="66">
        <f>L17-($V$5*V8)</f>
        <v>28.117647058823522</v>
      </c>
      <c r="C21" s="66">
        <f>M17-($V$6*V8)</f>
        <v>31.235294117647044</v>
      </c>
      <c r="D21" s="89">
        <f>N17-($V$7*V8)</f>
        <v>34.647058823529434</v>
      </c>
      <c r="E21" s="89"/>
      <c r="F21" s="134">
        <f>P17-V$15</f>
        <v>17.705882352941163</v>
      </c>
      <c r="G21" s="134"/>
      <c r="H21" s="54">
        <f>R17-V$13+V$2</f>
        <v>78.20117647058818</v>
      </c>
      <c r="I21" s="55">
        <f>S17-V$13+V$2</f>
        <v>79.20117647058818</v>
      </c>
      <c r="J21" s="5"/>
      <c r="K21" s="1" t="s">
        <v>0</v>
      </c>
      <c r="L21" s="66">
        <f>B25-($V$5*V8)</f>
        <v>24.294117647058812</v>
      </c>
      <c r="M21" s="66">
        <f>C25-($V$6*V8)</f>
        <v>28.588235294117624</v>
      </c>
      <c r="N21" s="89">
        <f>D25-($V$7*V8)</f>
        <v>31.117647058823557</v>
      </c>
      <c r="O21" s="89"/>
      <c r="P21" s="134">
        <f>F25-V$15</f>
        <v>14.764705882352926</v>
      </c>
      <c r="Q21" s="134"/>
      <c r="R21" s="54">
        <f>H25-V$13+V$2</f>
        <v>75.812941176470503</v>
      </c>
      <c r="S21" s="55">
        <f>I25-V$13+V$2</f>
        <v>76.812941176470503</v>
      </c>
      <c r="T21" s="4"/>
      <c r="U21" s="31"/>
    </row>
    <row r="22" spans="1:25" ht="34" customHeight="1" x14ac:dyDescent="0.2">
      <c r="A22" s="11" t="s">
        <v>1</v>
      </c>
      <c r="B22" s="65">
        <f>B21-($V$5*V8)</f>
        <v>27.35294117647058</v>
      </c>
      <c r="C22" s="65">
        <f>C21-($V$6*V8)</f>
        <v>30.70588235294116</v>
      </c>
      <c r="D22" s="87">
        <f>D21-($V$7*V8)</f>
        <v>33.94117647058826</v>
      </c>
      <c r="E22" s="87"/>
      <c r="F22" s="134">
        <f>F21-V$15</f>
        <v>17.117647058823515</v>
      </c>
      <c r="G22" s="134"/>
      <c r="H22" s="54">
        <f>H21-V$13+V$2</f>
        <v>77.723529411764645</v>
      </c>
      <c r="I22" s="55">
        <f>I21-V$13+V$2</f>
        <v>78.723529411764645</v>
      </c>
      <c r="J22" s="5"/>
      <c r="K22" s="1" t="s">
        <v>1</v>
      </c>
      <c r="L22" s="66">
        <f>L21-($V$5*V8)</f>
        <v>23.52941176470587</v>
      </c>
      <c r="M22" s="66">
        <f>M21-($V$6*V8)</f>
        <v>28.05882352941174</v>
      </c>
      <c r="N22" s="89">
        <f>N21-($V$7*V8)</f>
        <v>30.41176470588238</v>
      </c>
      <c r="O22" s="89"/>
      <c r="P22" s="134">
        <f>P21-V$15</f>
        <v>14.176470588235279</v>
      </c>
      <c r="Q22" s="134"/>
      <c r="R22" s="54">
        <f>R21-V$13+V$2</f>
        <v>75.335294117646967</v>
      </c>
      <c r="S22" s="55">
        <f>S21-V$13+V$2</f>
        <v>76.335294117646967</v>
      </c>
      <c r="T22" s="5"/>
      <c r="U22" s="32"/>
    </row>
    <row r="23" spans="1:25" ht="34" customHeight="1" x14ac:dyDescent="0.2">
      <c r="A23" s="1" t="s">
        <v>2</v>
      </c>
      <c r="B23" s="66">
        <f>B22-($V$5*V8)</f>
        <v>26.588235294117638</v>
      </c>
      <c r="C23" s="66">
        <f>C22-($V$6*V8)</f>
        <v>30.176470588235276</v>
      </c>
      <c r="D23" s="89">
        <f>D22-($V$7*V8)</f>
        <v>33.235294117647086</v>
      </c>
      <c r="E23" s="89"/>
      <c r="F23" s="134">
        <f>F22-V$15</f>
        <v>16.529411764705866</v>
      </c>
      <c r="G23" s="134"/>
      <c r="H23" s="54">
        <f>H22-V$13+V$2</f>
        <v>77.245882352941109</v>
      </c>
      <c r="I23" s="55">
        <f t="shared" ref="I23:I25" si="1">I22-V$13+V$2</f>
        <v>78.245882352941109</v>
      </c>
      <c r="J23" s="5"/>
      <c r="K23" s="1" t="s">
        <v>2</v>
      </c>
      <c r="L23" s="66">
        <f>L22-($V$5*V8)</f>
        <v>22.764705882352928</v>
      </c>
      <c r="M23" s="66">
        <f>M22-($V$6*V8)</f>
        <v>27.529411764705856</v>
      </c>
      <c r="N23" s="89">
        <f>N22-($V$7*V8)</f>
        <v>29.705882352941202</v>
      </c>
      <c r="O23" s="89"/>
      <c r="P23" s="134">
        <f>P22-V$15</f>
        <v>13.588235294117633</v>
      </c>
      <c r="Q23" s="134"/>
      <c r="R23" s="54">
        <f>R22-V$13+V$2</f>
        <v>74.857647058823432</v>
      </c>
      <c r="S23" s="55">
        <f t="shared" ref="S23:S24" si="2">S22-V$13+V$2</f>
        <v>75.857647058823432</v>
      </c>
      <c r="T23" s="5"/>
      <c r="U23" s="32"/>
    </row>
    <row r="24" spans="1:25" ht="34" customHeight="1" x14ac:dyDescent="0.2">
      <c r="A24" s="1" t="s">
        <v>3</v>
      </c>
      <c r="B24" s="66">
        <f>B23-($V$5*V8)</f>
        <v>25.823529411764696</v>
      </c>
      <c r="C24" s="66">
        <f>C23-($V$6*V8)</f>
        <v>29.647058823529392</v>
      </c>
      <c r="D24" s="89">
        <f>D23-($V$7*V8)</f>
        <v>32.529411764705912</v>
      </c>
      <c r="E24" s="89"/>
      <c r="F24" s="134">
        <f>F23-V$15</f>
        <v>15.94117647058822</v>
      </c>
      <c r="G24" s="134"/>
      <c r="H24" s="54">
        <f>H23-V$13+V$2</f>
        <v>76.768235294117574</v>
      </c>
      <c r="I24" s="55">
        <f t="shared" si="1"/>
        <v>77.768235294117574</v>
      </c>
      <c r="J24" s="5"/>
      <c r="K24" s="1" t="s">
        <v>3</v>
      </c>
      <c r="L24" s="66">
        <f>L23-($V$5*V8)</f>
        <v>21.999999999999986</v>
      </c>
      <c r="M24" s="66">
        <f>M23-($V$6*V8)</f>
        <v>26.999999999999972</v>
      </c>
      <c r="N24" s="89">
        <f>N23-($V$7*V8)</f>
        <v>29.000000000000025</v>
      </c>
      <c r="O24" s="89"/>
      <c r="P24" s="134">
        <f>P23-V$15</f>
        <v>12.999999999999986</v>
      </c>
      <c r="Q24" s="134"/>
      <c r="R24" s="54">
        <f>R23-V$13+V$2</f>
        <v>74.379999999999896</v>
      </c>
      <c r="S24" s="55">
        <f t="shared" si="2"/>
        <v>75.379999999999896</v>
      </c>
      <c r="T24" s="5"/>
      <c r="U24" s="38"/>
    </row>
    <row r="25" spans="1:25" ht="34" customHeight="1" thickBot="1" x14ac:dyDescent="0.25">
      <c r="A25" s="3" t="s">
        <v>4</v>
      </c>
      <c r="B25" s="67">
        <f>B24-($V$5*V8)</f>
        <v>25.058823529411754</v>
      </c>
      <c r="C25" s="67">
        <f>C24-($V$6*V8)</f>
        <v>29.117647058823508</v>
      </c>
      <c r="D25" s="135">
        <f>D24-($V$7*V8)</f>
        <v>31.823529411764735</v>
      </c>
      <c r="E25" s="135"/>
      <c r="F25" s="136">
        <f>F24-V$15</f>
        <v>15.352941176470573</v>
      </c>
      <c r="G25" s="136"/>
      <c r="H25" s="56">
        <f>H24-V$13+V$2</f>
        <v>76.290588235294038</v>
      </c>
      <c r="I25" s="57">
        <f t="shared" si="1"/>
        <v>77.290588235294038</v>
      </c>
      <c r="J25" s="5"/>
      <c r="K25" s="12"/>
      <c r="L25" s="68"/>
      <c r="M25" s="68"/>
      <c r="N25" s="138"/>
      <c r="O25" s="138"/>
      <c r="P25" s="138"/>
      <c r="Q25" s="138"/>
      <c r="R25" s="52"/>
      <c r="S25" s="53"/>
      <c r="T25" s="5"/>
      <c r="U25" s="32"/>
    </row>
    <row r="26" spans="1:25" ht="8" customHeight="1" x14ac:dyDescent="0.2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36"/>
      <c r="U26" s="24"/>
      <c r="V26" s="25"/>
    </row>
    <row r="27" spans="1:25" ht="16.5" customHeight="1" x14ac:dyDescent="0.15">
      <c r="A27" s="137" t="s">
        <v>70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U27" s="25"/>
      <c r="V27" s="39"/>
    </row>
    <row r="28" spans="1:25" x14ac:dyDescent="0.2">
      <c r="V28" s="22"/>
    </row>
  </sheetData>
  <sheetProtection algorithmName="SHA-512" hashValue="PR/Fwo060zSNeOS6dfw2CA+cKoZtwlYwR63uFQ03qLGK+KIhUyc92D7QzIQ4+QUIdwRSwdjgYfT9uLl6ZRmYUw==" saltValue="0Kot2s5hJC33GeNdez5UCQ==" spinCount="100000" sheet="1" objects="1" scenarios="1" selectLockedCells="1"/>
  <mergeCells count="90">
    <mergeCell ref="A27:S27"/>
    <mergeCell ref="D23:E23"/>
    <mergeCell ref="F23:G23"/>
    <mergeCell ref="N23:O23"/>
    <mergeCell ref="P23:Q23"/>
    <mergeCell ref="D24:E24"/>
    <mergeCell ref="F24:G24"/>
    <mergeCell ref="N24:O24"/>
    <mergeCell ref="P24:Q24"/>
    <mergeCell ref="D25:E25"/>
    <mergeCell ref="F25:G25"/>
    <mergeCell ref="N25:O25"/>
    <mergeCell ref="P25:Q25"/>
    <mergeCell ref="A26:S26"/>
    <mergeCell ref="D17:E17"/>
    <mergeCell ref="F17:G17"/>
    <mergeCell ref="N17:O17"/>
    <mergeCell ref="P17:Q17"/>
    <mergeCell ref="A19:I19"/>
    <mergeCell ref="K19:S19"/>
    <mergeCell ref="D22:E22"/>
    <mergeCell ref="F22:G22"/>
    <mergeCell ref="N22:O22"/>
    <mergeCell ref="P22:Q22"/>
    <mergeCell ref="R20:S20"/>
    <mergeCell ref="D21:E21"/>
    <mergeCell ref="F21:G21"/>
    <mergeCell ref="N21:O21"/>
    <mergeCell ref="P21:Q21"/>
    <mergeCell ref="D20:E20"/>
    <mergeCell ref="F20:G20"/>
    <mergeCell ref="H20:I20"/>
    <mergeCell ref="N20:O20"/>
    <mergeCell ref="P20:Q20"/>
    <mergeCell ref="F14:G14"/>
    <mergeCell ref="N14:O14"/>
    <mergeCell ref="P14:Q14"/>
    <mergeCell ref="D16:E16"/>
    <mergeCell ref="F16:G16"/>
    <mergeCell ref="N16:O16"/>
    <mergeCell ref="P16:Q16"/>
    <mergeCell ref="D15:E15"/>
    <mergeCell ref="F15:G15"/>
    <mergeCell ref="N15:O15"/>
    <mergeCell ref="P15:Q15"/>
    <mergeCell ref="D14:E14"/>
    <mergeCell ref="P13:Q13"/>
    <mergeCell ref="A9:S9"/>
    <mergeCell ref="A10:S10"/>
    <mergeCell ref="A11:S11"/>
    <mergeCell ref="A12:I12"/>
    <mergeCell ref="K12:S12"/>
    <mergeCell ref="R13:S13"/>
    <mergeCell ref="D13:E13"/>
    <mergeCell ref="F13:G13"/>
    <mergeCell ref="H13:I13"/>
    <mergeCell ref="N13:O13"/>
    <mergeCell ref="A7:B7"/>
    <mergeCell ref="C7:D7"/>
    <mergeCell ref="F7:G7"/>
    <mergeCell ref="K7:Q7"/>
    <mergeCell ref="R7:S7"/>
    <mergeCell ref="A8:B8"/>
    <mergeCell ref="C8:D8"/>
    <mergeCell ref="F8:G8"/>
    <mergeCell ref="K8:Q8"/>
    <mergeCell ref="R8:S8"/>
    <mergeCell ref="A5:G5"/>
    <mergeCell ref="H5:I5"/>
    <mergeCell ref="K5:Q5"/>
    <mergeCell ref="R5:S5"/>
    <mergeCell ref="A6:B6"/>
    <mergeCell ref="C6:D6"/>
    <mergeCell ref="F6:G6"/>
    <mergeCell ref="K6:Q6"/>
    <mergeCell ref="R6:S6"/>
    <mergeCell ref="A3:G3"/>
    <mergeCell ref="H3:I3"/>
    <mergeCell ref="K3:Q3"/>
    <mergeCell ref="R3:S3"/>
    <mergeCell ref="A4:G4"/>
    <mergeCell ref="H4:I4"/>
    <mergeCell ref="K4:Q4"/>
    <mergeCell ref="R4:S4"/>
    <mergeCell ref="A1:J1"/>
    <mergeCell ref="K1:S1"/>
    <mergeCell ref="A2:G2"/>
    <mergeCell ref="H2:I2"/>
    <mergeCell ref="K2:Q2"/>
    <mergeCell ref="R2:S2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62" orientation="portrait" r:id="rId1"/>
  <rowBreaks count="1" manualBreakCount="1">
    <brk id="27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F67D-E053-764F-930A-02555647AE92}">
  <dimension ref="A1:Y54"/>
  <sheetViews>
    <sheetView view="pageBreakPreview" zoomScale="112" zoomScaleNormal="100" zoomScaleSheetLayoutView="100" workbookViewId="0">
      <selection activeCell="K1" activeCellId="2" sqref="A10:S10 A1:J1 K1:S1"/>
    </sheetView>
  </sheetViews>
  <sheetFormatPr baseColWidth="10" defaultColWidth="11.5" defaultRowHeight="16" x14ac:dyDescent="0.2"/>
  <cols>
    <col min="1" max="1" width="6.1640625" style="6" customWidth="1"/>
    <col min="2" max="3" width="9.83203125" style="6" customWidth="1"/>
    <col min="4" max="5" width="5.6640625" style="6" customWidth="1"/>
    <col min="6" max="7" width="3.5" style="6" customWidth="1"/>
    <col min="8" max="9" width="9" style="36" customWidth="1"/>
    <col min="10" max="10" width="7" style="6" customWidth="1"/>
    <col min="11" max="11" width="7.1640625" style="6" customWidth="1"/>
    <col min="12" max="13" width="9.83203125" style="6" customWidth="1"/>
    <col min="14" max="15" width="5.6640625" style="6" customWidth="1"/>
    <col min="16" max="17" width="3.5" style="6" customWidth="1"/>
    <col min="18" max="19" width="9" style="36" customWidth="1"/>
    <col min="20" max="20" width="26.6640625" style="6" customWidth="1"/>
    <col min="21" max="21" width="41.5" style="20" customWidth="1"/>
    <col min="22" max="22" width="9.6640625" style="20" customWidth="1"/>
    <col min="23" max="23" width="11.5" style="20" customWidth="1"/>
    <col min="24" max="25" width="11.5" style="20"/>
    <col min="26" max="16384" width="11.5" style="6"/>
  </cols>
  <sheetData>
    <row r="1" spans="1:25" ht="41.25" customHeight="1" thickTop="1" thickBot="1" x14ac:dyDescent="0.25">
      <c r="A1" s="152" t="s">
        <v>102</v>
      </c>
      <c r="B1" s="153"/>
      <c r="C1" s="153"/>
      <c r="D1" s="153"/>
      <c r="E1" s="153"/>
      <c r="F1" s="153"/>
      <c r="G1" s="153"/>
      <c r="H1" s="153"/>
      <c r="I1" s="153"/>
      <c r="J1" s="153"/>
      <c r="K1" s="155" t="s">
        <v>103</v>
      </c>
      <c r="L1" s="155"/>
      <c r="M1" s="155"/>
      <c r="N1" s="155"/>
      <c r="O1" s="155"/>
      <c r="P1" s="155"/>
      <c r="Q1" s="155"/>
      <c r="R1" s="155"/>
      <c r="S1" s="156"/>
      <c r="T1" s="36" t="s">
        <v>58</v>
      </c>
      <c r="U1" s="20" t="s">
        <v>14</v>
      </c>
      <c r="V1" s="22">
        <f>H2*(1-(R5/100))/(1-(R4/100))+H5</f>
        <v>70.035483870967752</v>
      </c>
      <c r="W1" s="20" t="s">
        <v>11</v>
      </c>
    </row>
    <row r="2" spans="1:25" ht="24.75" customHeight="1" thickTop="1" x14ac:dyDescent="0.2">
      <c r="A2" s="95" t="s">
        <v>92</v>
      </c>
      <c r="B2" s="95"/>
      <c r="C2" s="95"/>
      <c r="D2" s="95"/>
      <c r="E2" s="95"/>
      <c r="F2" s="95"/>
      <c r="G2" s="95"/>
      <c r="H2" s="96">
        <v>75.400000000000006</v>
      </c>
      <c r="I2" s="97"/>
      <c r="J2" s="40"/>
      <c r="K2" s="98" t="s">
        <v>83</v>
      </c>
      <c r="L2" s="98"/>
      <c r="M2" s="98"/>
      <c r="N2" s="98"/>
      <c r="O2" s="98"/>
      <c r="P2" s="98"/>
      <c r="Q2" s="98"/>
      <c r="R2" s="99">
        <f>V13*1000</f>
        <v>341.69230769230768</v>
      </c>
      <c r="S2" s="99"/>
      <c r="T2" s="8">
        <f>((R2*4)*100)/(H2*1000)</f>
        <v>1.8126912874923484</v>
      </c>
      <c r="U2" s="20" t="s">
        <v>12</v>
      </c>
      <c r="V2" s="23">
        <f>H5/R7</f>
        <v>-3.8461538461538464E-2</v>
      </c>
      <c r="W2" s="20" t="s">
        <v>11</v>
      </c>
    </row>
    <row r="3" spans="1:25" ht="24.75" customHeight="1" x14ac:dyDescent="0.2">
      <c r="A3" s="100" t="s">
        <v>93</v>
      </c>
      <c r="B3" s="100"/>
      <c r="C3" s="100"/>
      <c r="D3" s="100"/>
      <c r="E3" s="100"/>
      <c r="F3" s="100"/>
      <c r="G3" s="100"/>
      <c r="H3" s="101">
        <v>74.5</v>
      </c>
      <c r="I3" s="102"/>
      <c r="J3" s="10"/>
      <c r="K3" s="103" t="s">
        <v>84</v>
      </c>
      <c r="L3" s="103"/>
      <c r="M3" s="103"/>
      <c r="N3" s="103"/>
      <c r="O3" s="103"/>
      <c r="P3" s="103"/>
      <c r="Q3" s="103"/>
      <c r="R3" s="104">
        <f>((H5*1000)/R7)-R2</f>
        <v>-380.15384615384613</v>
      </c>
      <c r="S3" s="104"/>
      <c r="T3" s="8"/>
      <c r="V3" s="23"/>
    </row>
    <row r="4" spans="1:25" ht="24.75" customHeight="1" x14ac:dyDescent="0.15">
      <c r="A4" s="105" t="s">
        <v>22</v>
      </c>
      <c r="B4" s="105"/>
      <c r="C4" s="105"/>
      <c r="D4" s="105"/>
      <c r="E4" s="105"/>
      <c r="F4" s="105"/>
      <c r="G4" s="105"/>
      <c r="H4" s="106">
        <f>H3-V11</f>
        <v>64.814999999999998</v>
      </c>
      <c r="I4" s="105"/>
      <c r="J4" s="10"/>
      <c r="K4" s="107" t="s">
        <v>64</v>
      </c>
      <c r="L4" s="107"/>
      <c r="M4" s="107"/>
      <c r="N4" s="107"/>
      <c r="O4" s="107"/>
      <c r="P4" s="107"/>
      <c r="Q4" s="107"/>
      <c r="R4" s="108">
        <v>7</v>
      </c>
      <c r="S4" s="108"/>
      <c r="T4" s="34" t="s">
        <v>37</v>
      </c>
      <c r="U4" s="24" t="s">
        <v>7</v>
      </c>
      <c r="V4" s="22">
        <f>H4+H5</f>
        <v>64.314999999999998</v>
      </c>
      <c r="W4" s="20" t="s">
        <v>11</v>
      </c>
    </row>
    <row r="5" spans="1:25" ht="24.75" customHeight="1" thickBot="1" x14ac:dyDescent="0.25">
      <c r="A5" s="109" t="s">
        <v>85</v>
      </c>
      <c r="B5" s="109"/>
      <c r="C5" s="109"/>
      <c r="D5" s="109"/>
      <c r="E5" s="109"/>
      <c r="F5" s="109"/>
      <c r="G5" s="109"/>
      <c r="H5" s="154">
        <v>-0.5</v>
      </c>
      <c r="I5" s="154"/>
      <c r="J5" s="10"/>
      <c r="K5" s="103" t="s">
        <v>24</v>
      </c>
      <c r="L5" s="103"/>
      <c r="M5" s="103"/>
      <c r="N5" s="103"/>
      <c r="O5" s="103"/>
      <c r="P5" s="103"/>
      <c r="Q5" s="103"/>
      <c r="R5" s="111">
        <v>13</v>
      </c>
      <c r="S5" s="111"/>
      <c r="T5" s="33" t="s">
        <v>60</v>
      </c>
      <c r="U5" s="25" t="s">
        <v>39</v>
      </c>
      <c r="V5" s="25">
        <f>(E6-H6)/(R7+H31+H44)</f>
        <v>0.58620689655172409</v>
      </c>
      <c r="W5" s="26" t="s">
        <v>40</v>
      </c>
    </row>
    <row r="6" spans="1:25" ht="24.75" customHeight="1" thickBot="1" x14ac:dyDescent="0.2">
      <c r="A6" s="112" t="s">
        <v>44</v>
      </c>
      <c r="B6" s="112"/>
      <c r="C6" s="113" t="s">
        <v>91</v>
      </c>
      <c r="D6" s="113"/>
      <c r="E6" s="14">
        <v>22</v>
      </c>
      <c r="F6" s="114" t="s">
        <v>43</v>
      </c>
      <c r="G6" s="114"/>
      <c r="H6" s="72">
        <v>5</v>
      </c>
      <c r="I6" s="42" t="s">
        <v>40</v>
      </c>
      <c r="J6" s="10"/>
      <c r="K6" s="115" t="s">
        <v>33</v>
      </c>
      <c r="L6" s="115"/>
      <c r="M6" s="115"/>
      <c r="N6" s="115"/>
      <c r="O6" s="115"/>
      <c r="P6" s="115"/>
      <c r="Q6" s="115"/>
      <c r="R6" s="116">
        <f>V12</f>
        <v>4.4420000000000002</v>
      </c>
      <c r="S6" s="116"/>
      <c r="T6" s="35" t="s">
        <v>49</v>
      </c>
      <c r="U6" s="25" t="s">
        <v>41</v>
      </c>
      <c r="V6" s="25">
        <f>(E7-H7)/(R7+H31+H44)</f>
        <v>0.68965517241379315</v>
      </c>
      <c r="W6" s="26" t="s">
        <v>40</v>
      </c>
    </row>
    <row r="7" spans="1:25" ht="24.75" customHeight="1" thickBot="1" x14ac:dyDescent="0.2">
      <c r="A7" s="103" t="s">
        <v>45</v>
      </c>
      <c r="B7" s="103"/>
      <c r="C7" s="122" t="s">
        <v>99</v>
      </c>
      <c r="D7" s="122"/>
      <c r="E7" s="15">
        <v>27</v>
      </c>
      <c r="F7" s="123" t="s">
        <v>43</v>
      </c>
      <c r="G7" s="123"/>
      <c r="H7" s="18">
        <v>7</v>
      </c>
      <c r="I7" s="43" t="s">
        <v>40</v>
      </c>
      <c r="J7" s="10"/>
      <c r="K7" s="120" t="s">
        <v>23</v>
      </c>
      <c r="L7" s="120"/>
      <c r="M7" s="120"/>
      <c r="N7" s="120"/>
      <c r="O7" s="120"/>
      <c r="P7" s="120"/>
      <c r="Q7" s="120"/>
      <c r="R7" s="157">
        <v>13</v>
      </c>
      <c r="S7" s="157"/>
      <c r="T7" s="35" t="s">
        <v>50</v>
      </c>
      <c r="U7" s="25" t="s">
        <v>42</v>
      </c>
      <c r="V7" s="25">
        <f>(E8-H8)/(R7+H31+H44)</f>
        <v>0.7931034482758621</v>
      </c>
      <c r="W7" s="26" t="s">
        <v>40</v>
      </c>
    </row>
    <row r="8" spans="1:25" ht="24.75" customHeight="1" thickBot="1" x14ac:dyDescent="0.25">
      <c r="A8" s="117" t="s">
        <v>46</v>
      </c>
      <c r="B8" s="117"/>
      <c r="C8" s="118" t="s">
        <v>77</v>
      </c>
      <c r="D8" s="118"/>
      <c r="E8" s="16">
        <v>29</v>
      </c>
      <c r="F8" s="119" t="s">
        <v>43</v>
      </c>
      <c r="G8" s="119"/>
      <c r="H8" s="19">
        <v>6</v>
      </c>
      <c r="I8" s="44" t="s">
        <v>40</v>
      </c>
      <c r="J8" s="10"/>
      <c r="K8" s="120" t="s">
        <v>65</v>
      </c>
      <c r="L8" s="120"/>
      <c r="M8" s="120"/>
      <c r="N8" s="120"/>
      <c r="O8" s="120"/>
      <c r="P8" s="120"/>
      <c r="Q8" s="120"/>
      <c r="R8" s="141">
        <f>R50</f>
        <v>68.511259999999908</v>
      </c>
      <c r="S8" s="141"/>
      <c r="T8" s="37" t="s">
        <v>51</v>
      </c>
      <c r="U8" s="25" t="s">
        <v>63</v>
      </c>
      <c r="V8" s="39">
        <v>1.35</v>
      </c>
      <c r="W8" s="26"/>
    </row>
    <row r="9" spans="1:25" ht="31" customHeight="1" thickBot="1" x14ac:dyDescent="0.25">
      <c r="A9" s="126" t="s">
        <v>98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36"/>
      <c r="U9" s="24"/>
      <c r="V9" s="25"/>
    </row>
    <row r="10" spans="1:25" ht="30.75" customHeight="1" thickTop="1" thickBot="1" x14ac:dyDescent="0.25">
      <c r="A10" s="222" t="s">
        <v>54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4"/>
      <c r="T10" s="37" t="s">
        <v>52</v>
      </c>
      <c r="U10" s="24"/>
      <c r="V10" s="25"/>
    </row>
    <row r="11" spans="1:25" ht="27" customHeight="1" thickTop="1" thickBot="1" x14ac:dyDescent="0.25">
      <c r="A11" s="127" t="s">
        <v>95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37"/>
      <c r="U11" s="24" t="s">
        <v>5</v>
      </c>
      <c r="V11" s="25">
        <f>H3*R5/100</f>
        <v>9.6850000000000005</v>
      </c>
      <c r="W11" s="20" t="s">
        <v>11</v>
      </c>
    </row>
    <row r="12" spans="1:25" ht="22" customHeight="1" x14ac:dyDescent="0.2">
      <c r="A12" s="159" t="s">
        <v>16</v>
      </c>
      <c r="B12" s="160"/>
      <c r="C12" s="160"/>
      <c r="D12" s="160"/>
      <c r="E12" s="160"/>
      <c r="F12" s="160"/>
      <c r="G12" s="160"/>
      <c r="H12" s="160"/>
      <c r="I12" s="161"/>
      <c r="K12" s="159" t="s">
        <v>17</v>
      </c>
      <c r="L12" s="160"/>
      <c r="M12" s="160"/>
      <c r="N12" s="160"/>
      <c r="O12" s="160"/>
      <c r="P12" s="160"/>
      <c r="Q12" s="160"/>
      <c r="R12" s="160"/>
      <c r="S12" s="161"/>
      <c r="T12" s="37" t="s">
        <v>53</v>
      </c>
      <c r="U12" s="20" t="s">
        <v>25</v>
      </c>
      <c r="V12" s="22">
        <f>(V11-V18)</f>
        <v>4.4420000000000002</v>
      </c>
      <c r="W12" s="20" t="s">
        <v>11</v>
      </c>
    </row>
    <row r="13" spans="1:25" ht="24.75" customHeight="1" x14ac:dyDescent="0.2">
      <c r="A13" s="7" t="s">
        <v>6</v>
      </c>
      <c r="B13" s="69" t="s">
        <v>35</v>
      </c>
      <c r="C13" s="69" t="s">
        <v>36</v>
      </c>
      <c r="D13" s="132" t="s">
        <v>38</v>
      </c>
      <c r="E13" s="132"/>
      <c r="F13" s="162" t="s">
        <v>9</v>
      </c>
      <c r="G13" s="162"/>
      <c r="H13" s="162" t="s">
        <v>13</v>
      </c>
      <c r="I13" s="163"/>
      <c r="K13" s="7" t="s">
        <v>6</v>
      </c>
      <c r="L13" s="69" t="s">
        <v>35</v>
      </c>
      <c r="M13" s="69" t="s">
        <v>36</v>
      </c>
      <c r="N13" s="133" t="s">
        <v>38</v>
      </c>
      <c r="O13" s="133"/>
      <c r="P13" s="162" t="s">
        <v>9</v>
      </c>
      <c r="Q13" s="162"/>
      <c r="R13" s="162" t="s">
        <v>13</v>
      </c>
      <c r="S13" s="163"/>
      <c r="U13" s="20" t="s">
        <v>21</v>
      </c>
      <c r="V13" s="22">
        <f>V12/R7</f>
        <v>0.34169230769230768</v>
      </c>
      <c r="W13" s="20" t="s">
        <v>11</v>
      </c>
    </row>
    <row r="14" spans="1:25" s="2" customFormat="1" ht="32" customHeight="1" x14ac:dyDescent="0.2">
      <c r="A14" s="1" t="s">
        <v>0</v>
      </c>
      <c r="B14" s="9">
        <f>E6-($V$5*V8)</f>
        <v>21.208620689655174</v>
      </c>
      <c r="C14" s="66">
        <f>E7-($V$6*V8)</f>
        <v>26.068965517241381</v>
      </c>
      <c r="D14" s="89">
        <f>E8-($V$7*V8)</f>
        <v>27.929310344827584</v>
      </c>
      <c r="E14" s="89"/>
      <c r="F14" s="158">
        <f>R5-V15</f>
        <v>12.538461538461538</v>
      </c>
      <c r="G14" s="158"/>
      <c r="H14" s="45">
        <f>H3-V$13+V$2</f>
        <v>74.119846153846154</v>
      </c>
      <c r="I14" s="46">
        <f>H2-V$13+V$2</f>
        <v>75.01984615384616</v>
      </c>
      <c r="K14" s="1" t="s">
        <v>0</v>
      </c>
      <c r="L14" s="66">
        <f>B17-($V$5*V8)</f>
        <v>18.043103448275868</v>
      </c>
      <c r="M14" s="66">
        <f>C17-($V$6*V8)</f>
        <v>22.344827586206904</v>
      </c>
      <c r="N14" s="89">
        <f>D17-($V$7*V8)</f>
        <v>23.646551724137922</v>
      </c>
      <c r="O14" s="89"/>
      <c r="P14" s="158">
        <f>F17-V$15</f>
        <v>10.692307692307692</v>
      </c>
      <c r="Q14" s="158"/>
      <c r="R14" s="45">
        <f>H17-V$13+V$2</f>
        <v>72.599230769230772</v>
      </c>
      <c r="S14" s="46">
        <f>I17-V$13+V$2</f>
        <v>73.499230769230778</v>
      </c>
      <c r="U14" s="21" t="s">
        <v>20</v>
      </c>
      <c r="V14" s="27">
        <f>R5-V16</f>
        <v>6</v>
      </c>
      <c r="W14" s="21" t="s">
        <v>10</v>
      </c>
      <c r="X14" s="21"/>
      <c r="Y14" s="21"/>
    </row>
    <row r="15" spans="1:25" s="2" customFormat="1" ht="32" customHeight="1" x14ac:dyDescent="0.2">
      <c r="A15" s="1" t="s">
        <v>1</v>
      </c>
      <c r="B15" s="66">
        <f>B14-($V$5*V8)</f>
        <v>20.417241379310347</v>
      </c>
      <c r="C15" s="66">
        <f>C14-($V$6*V8)</f>
        <v>25.137931034482762</v>
      </c>
      <c r="D15" s="89">
        <f>D14-($V$7*V8)</f>
        <v>26.858620689655169</v>
      </c>
      <c r="E15" s="89"/>
      <c r="F15" s="158">
        <f>F14-V$15</f>
        <v>12.076923076923077</v>
      </c>
      <c r="G15" s="158"/>
      <c r="H15" s="45">
        <f>H14-V$13+V$2</f>
        <v>73.739692307692309</v>
      </c>
      <c r="I15" s="46">
        <f>I14-V$13+V$2</f>
        <v>74.639692307692314</v>
      </c>
      <c r="K15" s="1" t="s">
        <v>1</v>
      </c>
      <c r="L15" s="66">
        <f>L14-($V$5*V8)</f>
        <v>17.251724137931042</v>
      </c>
      <c r="M15" s="66">
        <f>M14-($V$6*V8)</f>
        <v>21.413793103448285</v>
      </c>
      <c r="N15" s="89">
        <f>N14-($V$7*V8)</f>
        <v>22.575862068965506</v>
      </c>
      <c r="O15" s="89"/>
      <c r="P15" s="158">
        <f>P14-V$15</f>
        <v>10.23076923076923</v>
      </c>
      <c r="Q15" s="158"/>
      <c r="R15" s="45">
        <f>R14-V$13+V$2</f>
        <v>72.219076923076926</v>
      </c>
      <c r="S15" s="46">
        <f>S14-V$13+V$2</f>
        <v>73.119076923076932</v>
      </c>
      <c r="U15" s="21" t="s">
        <v>8</v>
      </c>
      <c r="V15" s="28">
        <f>V14/R7</f>
        <v>0.46153846153846156</v>
      </c>
      <c r="W15" s="21" t="s">
        <v>10</v>
      </c>
      <c r="X15" s="21"/>
      <c r="Y15" s="21"/>
    </row>
    <row r="16" spans="1:25" s="2" customFormat="1" ht="32" customHeight="1" x14ac:dyDescent="0.2">
      <c r="A16" s="1" t="s">
        <v>2</v>
      </c>
      <c r="B16" s="66">
        <f>B15-($V$5*V8)</f>
        <v>19.625862068965521</v>
      </c>
      <c r="C16" s="66">
        <f>C15-($V$6*V8)</f>
        <v>24.206896551724142</v>
      </c>
      <c r="D16" s="89">
        <f>D15-($V$7*V8)</f>
        <v>25.787931034482753</v>
      </c>
      <c r="E16" s="89"/>
      <c r="F16" s="158">
        <f>F15-V$15</f>
        <v>11.615384615384615</v>
      </c>
      <c r="G16" s="158"/>
      <c r="H16" s="45">
        <f>H15-V$13+V$2</f>
        <v>73.359538461538463</v>
      </c>
      <c r="I16" s="46">
        <f>I15-V$13+V$2</f>
        <v>74.259538461538469</v>
      </c>
      <c r="K16" s="1" t="s">
        <v>2</v>
      </c>
      <c r="L16" s="66">
        <f>L15-($V$5*V8)</f>
        <v>16.460344827586216</v>
      </c>
      <c r="M16" s="66">
        <f>M15-($V$6*V8)</f>
        <v>20.482758620689665</v>
      </c>
      <c r="N16" s="89">
        <f>N15-($V$7*V8)</f>
        <v>21.50517241379309</v>
      </c>
      <c r="O16" s="89"/>
      <c r="P16" s="158">
        <f>P15-V$15</f>
        <v>9.7692307692307683</v>
      </c>
      <c r="Q16" s="158"/>
      <c r="R16" s="45">
        <f>R15-V$13+V$2</f>
        <v>71.838923076923081</v>
      </c>
      <c r="S16" s="46">
        <f t="shared" ref="S16:S17" si="0">S15-V$13+V$2</f>
        <v>72.738923076923086</v>
      </c>
      <c r="U16" s="21" t="s">
        <v>55</v>
      </c>
      <c r="V16" s="29">
        <f>R4</f>
        <v>7</v>
      </c>
      <c r="W16" s="21" t="s">
        <v>10</v>
      </c>
      <c r="X16" s="21"/>
      <c r="Y16" s="21"/>
    </row>
    <row r="17" spans="1:25" s="2" customFormat="1" ht="32" customHeight="1" thickBot="1" x14ac:dyDescent="0.25">
      <c r="A17" s="3" t="s">
        <v>3</v>
      </c>
      <c r="B17" s="67">
        <f>B16-($V$5*V8)</f>
        <v>18.834482758620695</v>
      </c>
      <c r="C17" s="67">
        <f>C16-($V$6*V8)</f>
        <v>23.275862068965523</v>
      </c>
      <c r="D17" s="135">
        <f>D16-($V$7*V8)</f>
        <v>24.717241379310337</v>
      </c>
      <c r="E17" s="135"/>
      <c r="F17" s="166">
        <f>F16-V$15</f>
        <v>11.153846153846153</v>
      </c>
      <c r="G17" s="166"/>
      <c r="H17" s="47">
        <f>H16-V$13+V$2</f>
        <v>72.979384615384618</v>
      </c>
      <c r="I17" s="48">
        <f>I16-V$13+V$2</f>
        <v>73.879384615384623</v>
      </c>
      <c r="K17" s="3" t="s">
        <v>3</v>
      </c>
      <c r="L17" s="67">
        <f>L16-($V$5*V8)</f>
        <v>15.668965517241388</v>
      </c>
      <c r="M17" s="67">
        <f>M16-($V$6*V8)</f>
        <v>19.551724137931046</v>
      </c>
      <c r="N17" s="135">
        <f>N16-($V$7*V8)</f>
        <v>20.434482758620675</v>
      </c>
      <c r="O17" s="135"/>
      <c r="P17" s="166">
        <f>P16-V$15</f>
        <v>9.3076923076923066</v>
      </c>
      <c r="Q17" s="166"/>
      <c r="R17" s="47">
        <f>R16-V$13+V$2</f>
        <v>71.458769230769235</v>
      </c>
      <c r="S17" s="48">
        <f t="shared" si="0"/>
        <v>72.358769230769241</v>
      </c>
      <c r="U17" s="21" t="s">
        <v>34</v>
      </c>
      <c r="V17" s="30">
        <f>(R6*1000)*7</f>
        <v>31094</v>
      </c>
      <c r="W17" s="28" t="s">
        <v>32</v>
      </c>
      <c r="X17" s="21"/>
      <c r="Y17" s="21"/>
    </row>
    <row r="18" spans="1:25" ht="15" customHeight="1" thickBot="1" x14ac:dyDescent="0.25">
      <c r="U18" s="20" t="s">
        <v>56</v>
      </c>
      <c r="V18" s="22">
        <f>((H2+H5)*V19)/100</f>
        <v>5.2430000000000003</v>
      </c>
      <c r="W18" s="20" t="s">
        <v>11</v>
      </c>
    </row>
    <row r="19" spans="1:25" ht="22" customHeight="1" x14ac:dyDescent="0.2">
      <c r="A19" s="159" t="s">
        <v>18</v>
      </c>
      <c r="B19" s="160"/>
      <c r="C19" s="160"/>
      <c r="D19" s="160"/>
      <c r="E19" s="160"/>
      <c r="F19" s="160"/>
      <c r="G19" s="160"/>
      <c r="H19" s="160"/>
      <c r="I19" s="161"/>
      <c r="K19" s="164"/>
      <c r="L19" s="164"/>
      <c r="M19" s="164"/>
      <c r="N19" s="164"/>
      <c r="O19" s="164"/>
      <c r="P19" s="164"/>
      <c r="Q19" s="164"/>
      <c r="R19" s="164"/>
      <c r="S19" s="164"/>
      <c r="U19" s="20" t="s">
        <v>15</v>
      </c>
      <c r="V19" s="22">
        <f>R4</f>
        <v>7</v>
      </c>
      <c r="W19" s="20" t="s">
        <v>10</v>
      </c>
    </row>
    <row r="20" spans="1:25" ht="30" customHeight="1" x14ac:dyDescent="0.2">
      <c r="A20" s="7" t="s">
        <v>6</v>
      </c>
      <c r="B20" s="69" t="s">
        <v>35</v>
      </c>
      <c r="C20" s="69" t="s">
        <v>36</v>
      </c>
      <c r="D20" s="132" t="s">
        <v>38</v>
      </c>
      <c r="E20" s="132"/>
      <c r="F20" s="162" t="s">
        <v>9</v>
      </c>
      <c r="G20" s="162"/>
      <c r="H20" s="162" t="s">
        <v>13</v>
      </c>
      <c r="I20" s="163"/>
      <c r="K20" s="70"/>
      <c r="L20" s="70"/>
      <c r="M20" s="70"/>
      <c r="N20" s="165"/>
      <c r="O20" s="165"/>
      <c r="P20" s="165"/>
      <c r="Q20" s="165"/>
      <c r="R20" s="165"/>
      <c r="S20" s="165"/>
      <c r="V20" s="22"/>
    </row>
    <row r="21" spans="1:25" ht="32" customHeight="1" x14ac:dyDescent="0.2">
      <c r="A21" s="1" t="s">
        <v>0</v>
      </c>
      <c r="B21" s="66">
        <f>L17-($V$5*V8)</f>
        <v>14.877586206896559</v>
      </c>
      <c r="C21" s="66">
        <f>M17-($V$6*V8)</f>
        <v>18.620689655172427</v>
      </c>
      <c r="D21" s="89">
        <f>N17-($V$7*V8)</f>
        <v>19.363793103448259</v>
      </c>
      <c r="E21" s="89"/>
      <c r="F21" s="158">
        <f>P17-V$15</f>
        <v>8.8461538461538449</v>
      </c>
      <c r="G21" s="158"/>
      <c r="H21" s="45">
        <f>R17-V$13+V$2</f>
        <v>71.078615384615389</v>
      </c>
      <c r="I21" s="46">
        <f>S17-V$13+V$2</f>
        <v>71.978615384615395</v>
      </c>
      <c r="J21" s="5"/>
      <c r="K21" s="70"/>
      <c r="L21" s="65"/>
      <c r="M21" s="65"/>
      <c r="N21" s="87"/>
      <c r="O21" s="87"/>
      <c r="P21" s="167"/>
      <c r="Q21" s="167"/>
      <c r="R21" s="168"/>
      <c r="S21" s="169"/>
      <c r="T21" s="4"/>
      <c r="U21" s="31"/>
    </row>
    <row r="22" spans="1:25" ht="32" customHeight="1" x14ac:dyDescent="0.2">
      <c r="A22" s="11" t="s">
        <v>1</v>
      </c>
      <c r="B22" s="65">
        <f>B21-($V$5*V8)</f>
        <v>14.086206896551731</v>
      </c>
      <c r="C22" s="65">
        <f>C21-($V$6*V8)</f>
        <v>17.689655172413808</v>
      </c>
      <c r="D22" s="87">
        <f>D21-($V$7*V8)</f>
        <v>18.293103448275843</v>
      </c>
      <c r="E22" s="87"/>
      <c r="F22" s="158">
        <f>F21-V$15</f>
        <v>8.3846153846153832</v>
      </c>
      <c r="G22" s="158"/>
      <c r="H22" s="45">
        <f>H21-V$13+V$2</f>
        <v>70.698461538461544</v>
      </c>
      <c r="I22" s="46">
        <f>I21-V$13+V$2</f>
        <v>71.598461538461549</v>
      </c>
      <c r="J22" s="5"/>
      <c r="K22" s="70"/>
      <c r="L22" s="65"/>
      <c r="M22" s="65"/>
      <c r="N22" s="87"/>
      <c r="O22" s="87"/>
      <c r="P22" s="167"/>
      <c r="Q22" s="167"/>
      <c r="R22" s="168"/>
      <c r="S22" s="168"/>
      <c r="T22" s="5"/>
      <c r="U22" s="32"/>
    </row>
    <row r="23" spans="1:25" ht="32" customHeight="1" x14ac:dyDescent="0.2">
      <c r="A23" s="1" t="s">
        <v>2</v>
      </c>
      <c r="B23" s="66">
        <f>B22-($V$5*V8)</f>
        <v>13.294827586206903</v>
      </c>
      <c r="C23" s="66">
        <f>C22-($V$6*V8)</f>
        <v>16.758620689655189</v>
      </c>
      <c r="D23" s="89">
        <f>D22-($V$7*V8)</f>
        <v>17.222413793103428</v>
      </c>
      <c r="E23" s="89"/>
      <c r="F23" s="158">
        <f>F22-V$15</f>
        <v>7.9230769230769216</v>
      </c>
      <c r="G23" s="158"/>
      <c r="H23" s="45">
        <f>H22-V$13+V$2</f>
        <v>70.318307692307698</v>
      </c>
      <c r="I23" s="46">
        <f t="shared" ref="I23:I25" si="1">I22-V$13+V$2</f>
        <v>71.218307692307704</v>
      </c>
      <c r="J23" s="5"/>
      <c r="K23" s="70"/>
      <c r="L23" s="65"/>
      <c r="M23" s="65"/>
      <c r="N23" s="87"/>
      <c r="O23" s="87"/>
      <c r="P23" s="167"/>
      <c r="Q23" s="167"/>
      <c r="R23" s="168"/>
      <c r="S23" s="168"/>
      <c r="T23" s="5"/>
      <c r="U23" s="32"/>
    </row>
    <row r="24" spans="1:25" ht="32" customHeight="1" x14ac:dyDescent="0.2">
      <c r="A24" s="1" t="s">
        <v>3</v>
      </c>
      <c r="B24" s="66">
        <f>B23-($V$5*V8)</f>
        <v>12.503448275862075</v>
      </c>
      <c r="C24" s="66">
        <f>C23-($V$6*V8)</f>
        <v>15.827586206896568</v>
      </c>
      <c r="D24" s="89">
        <f>D23-($V$7*V8)</f>
        <v>16.151724137931012</v>
      </c>
      <c r="E24" s="89"/>
      <c r="F24" s="158">
        <f>F23-V$15</f>
        <v>7.4615384615384599</v>
      </c>
      <c r="G24" s="158"/>
      <c r="H24" s="45">
        <f>H23-V$13+V$2</f>
        <v>69.938153846153853</v>
      </c>
      <c r="I24" s="46">
        <f t="shared" si="1"/>
        <v>70.838153846153858</v>
      </c>
      <c r="J24" s="5"/>
      <c r="K24" s="170"/>
      <c r="L24" s="170"/>
      <c r="M24" s="170"/>
      <c r="N24" s="170"/>
      <c r="O24" s="170"/>
      <c r="P24" s="170"/>
      <c r="Q24" s="170"/>
      <c r="R24" s="170"/>
      <c r="S24" s="170"/>
      <c r="T24" s="5"/>
      <c r="U24" s="38"/>
    </row>
    <row r="25" spans="1:25" ht="32" customHeight="1" thickBot="1" x14ac:dyDescent="0.25">
      <c r="A25" s="3" t="s">
        <v>4</v>
      </c>
      <c r="B25" s="67">
        <f>B24-($V$5*V8)</f>
        <v>11.712068965517247</v>
      </c>
      <c r="C25" s="67">
        <f>C24-($V$6*V8)</f>
        <v>14.896551724137947</v>
      </c>
      <c r="D25" s="135">
        <f>D24-($V$7*V8)</f>
        <v>15.081034482758598</v>
      </c>
      <c r="E25" s="135"/>
      <c r="F25" s="166">
        <f>F24-V$15</f>
        <v>6.9999999999999982</v>
      </c>
      <c r="G25" s="166"/>
      <c r="H25" s="47">
        <f>H24-V$13+V$2</f>
        <v>69.558000000000007</v>
      </c>
      <c r="I25" s="48">
        <f t="shared" si="1"/>
        <v>70.458000000000013</v>
      </c>
      <c r="J25" s="5"/>
      <c r="K25" s="170"/>
      <c r="L25" s="170"/>
      <c r="M25" s="170"/>
      <c r="N25" s="170"/>
      <c r="O25" s="170"/>
      <c r="P25" s="170"/>
      <c r="Q25" s="170"/>
      <c r="R25" s="170"/>
      <c r="S25" s="170"/>
      <c r="T25" s="5"/>
      <c r="U25" s="32"/>
    </row>
    <row r="26" spans="1:25" ht="15" customHeight="1" thickBot="1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36"/>
      <c r="U26" s="24"/>
      <c r="V26" s="25"/>
    </row>
    <row r="27" spans="1:25" ht="30.75" customHeight="1" thickTop="1" thickBot="1" x14ac:dyDescent="0.25">
      <c r="A27" s="175" t="s">
        <v>59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7"/>
      <c r="T27" s="37"/>
      <c r="U27" s="25" t="s">
        <v>63</v>
      </c>
      <c r="V27" s="39">
        <v>1.05</v>
      </c>
      <c r="W27" s="26"/>
    </row>
    <row r="28" spans="1:25" ht="27" customHeight="1" thickTop="1" thickBot="1" x14ac:dyDescent="0.25">
      <c r="A28" s="178" t="s">
        <v>95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37"/>
      <c r="U28" s="24"/>
      <c r="V28" s="25"/>
    </row>
    <row r="29" spans="1:25" ht="24.75" customHeight="1" x14ac:dyDescent="0.2">
      <c r="A29" s="179" t="s">
        <v>85</v>
      </c>
      <c r="B29" s="179"/>
      <c r="C29" s="179"/>
      <c r="D29" s="179"/>
      <c r="E29" s="179"/>
      <c r="F29" s="179"/>
      <c r="G29" s="179"/>
      <c r="H29" s="180">
        <v>-0.5</v>
      </c>
      <c r="I29" s="181"/>
      <c r="J29" s="10"/>
      <c r="K29" s="182" t="s">
        <v>87</v>
      </c>
      <c r="L29" s="182"/>
      <c r="M29" s="182"/>
      <c r="N29" s="182"/>
      <c r="O29" s="182"/>
      <c r="P29" s="182"/>
      <c r="Q29" s="182"/>
      <c r="R29" s="183">
        <f>V37*1000</f>
        <v>234.0822222222221</v>
      </c>
      <c r="S29" s="183"/>
      <c r="T29" s="36" t="s">
        <v>58</v>
      </c>
      <c r="U29" s="20" t="s">
        <v>14</v>
      </c>
      <c r="V29" s="22">
        <f>H25*(1-(F25/100))/(1-(R31/100))+H29</f>
        <v>66.884312500000021</v>
      </c>
      <c r="W29" s="20" t="s">
        <v>11</v>
      </c>
    </row>
    <row r="30" spans="1:25" ht="24.75" customHeight="1" x14ac:dyDescent="0.2">
      <c r="A30" s="105" t="s">
        <v>22</v>
      </c>
      <c r="B30" s="105"/>
      <c r="C30" s="105"/>
      <c r="D30" s="105"/>
      <c r="E30" s="105"/>
      <c r="F30" s="105"/>
      <c r="G30" s="105"/>
      <c r="H30" s="106">
        <f>H25-V34</f>
        <v>64.688940000000002</v>
      </c>
      <c r="I30" s="105"/>
      <c r="J30" s="10"/>
      <c r="K30" s="103" t="s">
        <v>84</v>
      </c>
      <c r="L30" s="103"/>
      <c r="M30" s="103"/>
      <c r="N30" s="103"/>
      <c r="O30" s="103"/>
      <c r="P30" s="103"/>
      <c r="Q30" s="103"/>
      <c r="R30" s="171">
        <f>((H29*1000)/H31)-R29</f>
        <v>-289.63777777777767</v>
      </c>
      <c r="S30" s="171"/>
      <c r="T30" s="8">
        <f>((R28*4)*100)/(H24*1000)</f>
        <v>0</v>
      </c>
      <c r="U30" s="20" t="s">
        <v>12</v>
      </c>
      <c r="V30" s="23">
        <f>H28/H30</f>
        <v>0</v>
      </c>
      <c r="W30" s="20" t="s">
        <v>11</v>
      </c>
    </row>
    <row r="31" spans="1:25" ht="24.75" customHeight="1" x14ac:dyDescent="0.2">
      <c r="A31" s="100" t="s">
        <v>23</v>
      </c>
      <c r="B31" s="100"/>
      <c r="C31" s="100"/>
      <c r="D31" s="100"/>
      <c r="E31" s="100"/>
      <c r="F31" s="100"/>
      <c r="G31" s="100"/>
      <c r="H31" s="172">
        <v>9</v>
      </c>
      <c r="I31" s="172"/>
      <c r="J31" s="10"/>
      <c r="K31" s="173" t="s">
        <v>26</v>
      </c>
      <c r="L31" s="173"/>
      <c r="M31" s="173"/>
      <c r="N31" s="173"/>
      <c r="O31" s="173"/>
      <c r="P31" s="173"/>
      <c r="Q31" s="173"/>
      <c r="R31" s="174">
        <v>4</v>
      </c>
      <c r="S31" s="174"/>
      <c r="T31" s="8">
        <f>((R29*4)*100)/(H25*1000)</f>
        <v>1.3461124369431101</v>
      </c>
      <c r="U31" s="20" t="s">
        <v>12</v>
      </c>
      <c r="V31" s="23">
        <f>H29/H31</f>
        <v>-5.5555555555555552E-2</v>
      </c>
      <c r="W31" s="20" t="s">
        <v>11</v>
      </c>
    </row>
    <row r="32" spans="1:25" ht="15" customHeight="1" thickBot="1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U32" s="25"/>
      <c r="V32" s="25"/>
      <c r="W32" s="26"/>
    </row>
    <row r="33" spans="1:25" ht="22" customHeight="1" x14ac:dyDescent="0.15">
      <c r="A33" s="184" t="s">
        <v>19</v>
      </c>
      <c r="B33" s="185"/>
      <c r="C33" s="185"/>
      <c r="D33" s="185"/>
      <c r="E33" s="185"/>
      <c r="F33" s="185"/>
      <c r="G33" s="185"/>
      <c r="H33" s="185"/>
      <c r="I33" s="186"/>
      <c r="K33" s="184" t="s">
        <v>27</v>
      </c>
      <c r="L33" s="185"/>
      <c r="M33" s="185"/>
      <c r="N33" s="185"/>
      <c r="O33" s="185"/>
      <c r="P33" s="185"/>
      <c r="Q33" s="185"/>
      <c r="R33" s="185"/>
      <c r="S33" s="186"/>
      <c r="T33" s="34" t="s">
        <v>37</v>
      </c>
      <c r="U33" s="24" t="s">
        <v>7</v>
      </c>
      <c r="V33" s="22">
        <f>H25-(H25*F25/100)+H29</f>
        <v>64.188940000000002</v>
      </c>
      <c r="W33" s="20" t="s">
        <v>11</v>
      </c>
    </row>
    <row r="34" spans="1:25" ht="30" customHeight="1" x14ac:dyDescent="0.2">
      <c r="A34" s="7" t="s">
        <v>6</v>
      </c>
      <c r="B34" s="69" t="s">
        <v>35</v>
      </c>
      <c r="C34" s="69" t="s">
        <v>36</v>
      </c>
      <c r="D34" s="132" t="s">
        <v>38</v>
      </c>
      <c r="E34" s="132"/>
      <c r="F34" s="162" t="s">
        <v>9</v>
      </c>
      <c r="G34" s="162"/>
      <c r="H34" s="162" t="s">
        <v>13</v>
      </c>
      <c r="I34" s="163"/>
      <c r="K34" s="7" t="s">
        <v>6</v>
      </c>
      <c r="L34" s="69" t="s">
        <v>35</v>
      </c>
      <c r="M34" s="69" t="s">
        <v>36</v>
      </c>
      <c r="N34" s="132" t="s">
        <v>38</v>
      </c>
      <c r="O34" s="132"/>
      <c r="P34" s="162" t="s">
        <v>9</v>
      </c>
      <c r="Q34" s="162"/>
      <c r="R34" s="162" t="s">
        <v>13</v>
      </c>
      <c r="S34" s="163"/>
      <c r="T34" s="33" t="s">
        <v>60</v>
      </c>
      <c r="U34" s="24" t="s">
        <v>5</v>
      </c>
      <c r="V34" s="25">
        <f>H25*F25/100</f>
        <v>4.8690599999999993</v>
      </c>
      <c r="W34" s="20" t="s">
        <v>11</v>
      </c>
    </row>
    <row r="35" spans="1:25" ht="32" customHeight="1" x14ac:dyDescent="0.15">
      <c r="A35" s="1" t="s">
        <v>0</v>
      </c>
      <c r="B35" s="66">
        <f>B25-($V$5*V27)</f>
        <v>11.096551724137937</v>
      </c>
      <c r="C35" s="66">
        <f>C25-($V$6*V27)</f>
        <v>14.172413793103464</v>
      </c>
      <c r="D35" s="89">
        <f>D25-($V$7*V27)</f>
        <v>14.248275862068944</v>
      </c>
      <c r="E35" s="89"/>
      <c r="F35" s="158">
        <f>F25-V$39</f>
        <v>6.6666666666666652</v>
      </c>
      <c r="G35" s="158"/>
      <c r="H35" s="45">
        <f>H25-V$37+V$31</f>
        <v>69.268362222222223</v>
      </c>
      <c r="I35" s="46">
        <f>I25-V$37+V$31</f>
        <v>70.168362222222228</v>
      </c>
      <c r="J35" s="5"/>
      <c r="K35" s="1" t="s">
        <v>0</v>
      </c>
      <c r="L35" s="66">
        <f>B38-($V$5*V27)</f>
        <v>8.6344827586206971</v>
      </c>
      <c r="M35" s="66">
        <f>C38-($V$6*V27)</f>
        <v>11.275862068965536</v>
      </c>
      <c r="N35" s="89">
        <f>D38-($V$7*V27)</f>
        <v>10.917241379310326</v>
      </c>
      <c r="O35" s="89"/>
      <c r="P35" s="158">
        <f>F38-V$39</f>
        <v>5.333333333333333</v>
      </c>
      <c r="Q35" s="158"/>
      <c r="R35" s="45">
        <f>H38-V$37+V$31</f>
        <v>68.109811111111085</v>
      </c>
      <c r="S35" s="46">
        <f>I38-V$37+V$31</f>
        <v>69.009811111111091</v>
      </c>
      <c r="T35" s="35" t="s">
        <v>49</v>
      </c>
      <c r="U35" s="20" t="s">
        <v>56</v>
      </c>
      <c r="V35" s="22">
        <f>((H25+H29)*R31)/100</f>
        <v>2.7623200000000003</v>
      </c>
      <c r="W35" s="20" t="s">
        <v>11</v>
      </c>
    </row>
    <row r="36" spans="1:25" ht="32" customHeight="1" x14ac:dyDescent="0.15">
      <c r="A36" s="1" t="s">
        <v>1</v>
      </c>
      <c r="B36" s="66">
        <f>B35-($V$5*V27)</f>
        <v>10.481034482758627</v>
      </c>
      <c r="C36" s="66">
        <f>C35-($V$6*V27)</f>
        <v>13.448275862068982</v>
      </c>
      <c r="D36" s="89">
        <f>D35-($V$7*V27)</f>
        <v>13.415517241379289</v>
      </c>
      <c r="E36" s="89"/>
      <c r="F36" s="158">
        <f>F35-V$39</f>
        <v>6.3333333333333321</v>
      </c>
      <c r="G36" s="158"/>
      <c r="H36" s="45">
        <f>H35-V$37+V$31</f>
        <v>68.978724444444438</v>
      </c>
      <c r="I36" s="46">
        <f>I35-V$37+V$31</f>
        <v>69.878724444444444</v>
      </c>
      <c r="J36" s="5"/>
      <c r="K36" s="1" t="s">
        <v>1</v>
      </c>
      <c r="L36" s="66">
        <f>L35-($V$5*V27)</f>
        <v>8.0189655172413872</v>
      </c>
      <c r="M36" s="66">
        <f>M35-($V$6*V27)</f>
        <v>10.551724137931053</v>
      </c>
      <c r="N36" s="89">
        <f>N35-($V$7*V27)</f>
        <v>10.084482758620672</v>
      </c>
      <c r="O36" s="89"/>
      <c r="P36" s="158">
        <f>P35-V$39</f>
        <v>5</v>
      </c>
      <c r="Q36" s="158"/>
      <c r="R36" s="45">
        <f>R35-V$37+V$31</f>
        <v>67.820173333333301</v>
      </c>
      <c r="S36" s="46">
        <f>S35-V$37+V$31</f>
        <v>68.720173333333307</v>
      </c>
      <c r="T36" s="35" t="s">
        <v>50</v>
      </c>
      <c r="U36" s="20" t="s">
        <v>57</v>
      </c>
      <c r="V36" s="22">
        <f>(V34-V35)</f>
        <v>2.1067399999999989</v>
      </c>
      <c r="W36" s="20" t="s">
        <v>11</v>
      </c>
    </row>
    <row r="37" spans="1:25" ht="32" customHeight="1" x14ac:dyDescent="0.2">
      <c r="A37" s="1" t="s">
        <v>2</v>
      </c>
      <c r="B37" s="66">
        <f>B36-($V$5*V27)</f>
        <v>9.8655172413793171</v>
      </c>
      <c r="C37" s="66">
        <f>C36-($V$6*V27)</f>
        <v>12.7241379310345</v>
      </c>
      <c r="D37" s="89">
        <f>D36-($V$7*V27)</f>
        <v>12.582758620689635</v>
      </c>
      <c r="E37" s="89"/>
      <c r="F37" s="158">
        <f>F36-V$39</f>
        <v>5.9999999999999991</v>
      </c>
      <c r="G37" s="158"/>
      <c r="H37" s="45">
        <f>H36-V$37+V$31</f>
        <v>68.689086666666654</v>
      </c>
      <c r="I37" s="46">
        <f t="shared" ref="I37:I38" si="2">I36-V$37+V$31</f>
        <v>69.58908666666666</v>
      </c>
      <c r="J37" s="5"/>
      <c r="K37" s="1" t="s">
        <v>2</v>
      </c>
      <c r="L37" s="66">
        <f>L36-($V$5*V27)</f>
        <v>7.4034482758620772</v>
      </c>
      <c r="M37" s="66">
        <f>M36-($V$6*V27)</f>
        <v>9.8275862068965711</v>
      </c>
      <c r="N37" s="89">
        <f>N36-($V$7*V27)</f>
        <v>9.2517241379310171</v>
      </c>
      <c r="O37" s="89"/>
      <c r="P37" s="158">
        <f t="shared" ref="P37:P39" si="3">P36-V$39</f>
        <v>4.666666666666667</v>
      </c>
      <c r="Q37" s="158"/>
      <c r="R37" s="45">
        <f t="shared" ref="R37:R38" si="4">R36-V$37+V$31</f>
        <v>67.530535555555517</v>
      </c>
      <c r="S37" s="46">
        <f t="shared" ref="S37:S39" si="5">S36-V$37+V$31</f>
        <v>68.430535555555522</v>
      </c>
      <c r="T37" s="37" t="s">
        <v>51</v>
      </c>
      <c r="U37" s="20" t="s">
        <v>21</v>
      </c>
      <c r="V37" s="23">
        <f>V36/H31</f>
        <v>0.23408222222222211</v>
      </c>
      <c r="W37" s="20" t="s">
        <v>11</v>
      </c>
    </row>
    <row r="38" spans="1:25" ht="32" customHeight="1" thickBot="1" x14ac:dyDescent="0.25">
      <c r="A38" s="3" t="s">
        <v>3</v>
      </c>
      <c r="B38" s="67">
        <f>B37-($V$5*V27)</f>
        <v>9.2500000000000071</v>
      </c>
      <c r="C38" s="67">
        <f>C37-($V$6*V27)</f>
        <v>12.000000000000018</v>
      </c>
      <c r="D38" s="135">
        <f>D37-($V$7*V27)</f>
        <v>11.74999999999998</v>
      </c>
      <c r="E38" s="135"/>
      <c r="F38" s="166">
        <f>F37-V$39</f>
        <v>5.6666666666666661</v>
      </c>
      <c r="G38" s="166"/>
      <c r="H38" s="47">
        <f>H37-V$37+V$31</f>
        <v>68.39944888888887</v>
      </c>
      <c r="I38" s="48">
        <f t="shared" si="2"/>
        <v>69.299448888888875</v>
      </c>
      <c r="J38" s="5"/>
      <c r="K38" s="1" t="s">
        <v>3</v>
      </c>
      <c r="L38" s="66">
        <f>L37-($V$5*V27)</f>
        <v>6.7879310344827672</v>
      </c>
      <c r="M38" s="66">
        <f>M37-($V$6*V27)</f>
        <v>9.1034482758620889</v>
      </c>
      <c r="N38" s="89">
        <f>N37-($V$7*V27)</f>
        <v>8.4189655172413627</v>
      </c>
      <c r="O38" s="89"/>
      <c r="P38" s="158">
        <f t="shared" si="3"/>
        <v>4.3333333333333339</v>
      </c>
      <c r="Q38" s="158"/>
      <c r="R38" s="45">
        <f t="shared" si="4"/>
        <v>67.240897777777732</v>
      </c>
      <c r="S38" s="46">
        <f t="shared" si="5"/>
        <v>68.140897777777738</v>
      </c>
      <c r="T38" s="37" t="s">
        <v>52</v>
      </c>
      <c r="U38" s="21" t="s">
        <v>20</v>
      </c>
      <c r="V38" s="27">
        <f>F25-R31</f>
        <v>2.9999999999999982</v>
      </c>
      <c r="W38" s="21" t="s">
        <v>10</v>
      </c>
    </row>
    <row r="39" spans="1:25" ht="32" customHeight="1" thickBot="1" x14ac:dyDescent="0.25">
      <c r="A39" s="70"/>
      <c r="B39" s="65"/>
      <c r="C39" s="65"/>
      <c r="D39" s="87"/>
      <c r="E39" s="87"/>
      <c r="F39" s="167"/>
      <c r="G39" s="167"/>
      <c r="H39" s="168"/>
      <c r="I39" s="168"/>
      <c r="J39" s="5"/>
      <c r="K39" s="3" t="s">
        <v>4</v>
      </c>
      <c r="L39" s="67">
        <f>L38-($V$5*V27)</f>
        <v>6.1724137931034573</v>
      </c>
      <c r="M39" s="67">
        <f>M38-($V$6*V27)</f>
        <v>8.3793103448276067</v>
      </c>
      <c r="N39" s="135">
        <f>N38-($V$7*V27)</f>
        <v>7.5862068965517073</v>
      </c>
      <c r="O39" s="135"/>
      <c r="P39" s="166">
        <f t="shared" si="3"/>
        <v>4.0000000000000009</v>
      </c>
      <c r="Q39" s="166"/>
      <c r="R39" s="47">
        <f>R38-V$37+V$31</f>
        <v>66.951259999999948</v>
      </c>
      <c r="S39" s="48">
        <f t="shared" si="5"/>
        <v>67.851259999999954</v>
      </c>
      <c r="T39" s="37" t="s">
        <v>53</v>
      </c>
      <c r="U39" s="21" t="s">
        <v>8</v>
      </c>
      <c r="V39" s="28">
        <f>V38/H31</f>
        <v>0.33333333333333315</v>
      </c>
      <c r="W39" s="21" t="s">
        <v>10</v>
      </c>
    </row>
    <row r="40" spans="1:25" ht="15" customHeight="1" thickBot="1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36"/>
      <c r="U40" s="24"/>
      <c r="V40" s="25"/>
    </row>
    <row r="41" spans="1:25" ht="30.75" customHeight="1" thickTop="1" thickBot="1" x14ac:dyDescent="0.25">
      <c r="A41" s="187" t="s">
        <v>61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9"/>
      <c r="T41" s="37"/>
      <c r="U41" s="24"/>
      <c r="V41" s="25"/>
    </row>
    <row r="42" spans="1:25" ht="27" customHeight="1" thickTop="1" thickBot="1" x14ac:dyDescent="0.25">
      <c r="A42" s="127" t="s">
        <v>96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37"/>
      <c r="U42" s="24"/>
      <c r="V42" s="25"/>
    </row>
    <row r="43" spans="1:25" ht="24.75" customHeight="1" thickBot="1" x14ac:dyDescent="0.25">
      <c r="A43" s="190" t="s">
        <v>85</v>
      </c>
      <c r="B43" s="190"/>
      <c r="C43" s="190"/>
      <c r="D43" s="190"/>
      <c r="E43" s="190"/>
      <c r="F43" s="190"/>
      <c r="G43" s="190"/>
      <c r="H43" s="191">
        <v>1.5</v>
      </c>
      <c r="I43" s="192"/>
      <c r="J43" s="10"/>
      <c r="K43" s="193" t="s">
        <v>88</v>
      </c>
      <c r="L43" s="193"/>
      <c r="M43" s="193"/>
      <c r="N43" s="193"/>
      <c r="O43" s="193"/>
      <c r="P43" s="193"/>
      <c r="Q43" s="193"/>
      <c r="R43" s="194">
        <f>((H43*1000)/H44)-V49</f>
        <v>214.29428571428571</v>
      </c>
      <c r="S43" s="194"/>
      <c r="T43" s="36" t="s">
        <v>58</v>
      </c>
      <c r="U43" s="20" t="s">
        <v>14</v>
      </c>
      <c r="V43" s="22">
        <f>R39*(1-(P39/100))/(1-(R44/100))+H43</f>
        <v>68.451259999999948</v>
      </c>
      <c r="W43" s="20" t="s">
        <v>11</v>
      </c>
    </row>
    <row r="44" spans="1:25" ht="24.75" customHeight="1" x14ac:dyDescent="0.2">
      <c r="A44" s="120" t="s">
        <v>23</v>
      </c>
      <c r="B44" s="120"/>
      <c r="C44" s="120"/>
      <c r="D44" s="120"/>
      <c r="E44" s="120"/>
      <c r="F44" s="120"/>
      <c r="G44" s="120"/>
      <c r="H44" s="195">
        <v>7</v>
      </c>
      <c r="I44" s="195"/>
      <c r="J44" s="10"/>
      <c r="K44" s="173" t="s">
        <v>26</v>
      </c>
      <c r="L44" s="173"/>
      <c r="M44" s="173"/>
      <c r="N44" s="173"/>
      <c r="O44" s="173"/>
      <c r="P44" s="173"/>
      <c r="Q44" s="173"/>
      <c r="R44" s="174">
        <v>4</v>
      </c>
      <c r="S44" s="174"/>
      <c r="T44" s="8">
        <f>((R43*4)*100)/(R39*1000)</f>
        <v>1.2803002405886663</v>
      </c>
      <c r="U44" s="20" t="s">
        <v>12</v>
      </c>
      <c r="V44" s="23">
        <f>H43/H44</f>
        <v>0.21428571428571427</v>
      </c>
      <c r="W44" s="20" t="s">
        <v>11</v>
      </c>
    </row>
    <row r="45" spans="1:25" ht="15" customHeight="1" thickBo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U45" s="24" t="s">
        <v>7</v>
      </c>
      <c r="V45" s="22">
        <f>H38-(H38*F38/100)+H43</f>
        <v>66.023480118518506</v>
      </c>
      <c r="W45" s="20" t="s">
        <v>11</v>
      </c>
    </row>
    <row r="46" spans="1:25" ht="22" customHeight="1" x14ac:dyDescent="0.15">
      <c r="A46" s="196" t="s">
        <v>28</v>
      </c>
      <c r="B46" s="197"/>
      <c r="C46" s="197"/>
      <c r="D46" s="197"/>
      <c r="E46" s="197"/>
      <c r="F46" s="197"/>
      <c r="G46" s="197"/>
      <c r="H46" s="197"/>
      <c r="I46" s="198"/>
      <c r="K46" s="196" t="s">
        <v>69</v>
      </c>
      <c r="L46" s="199"/>
      <c r="M46" s="199"/>
      <c r="N46" s="199"/>
      <c r="O46" s="199"/>
      <c r="P46" s="199"/>
      <c r="Q46" s="199"/>
      <c r="R46" s="199"/>
      <c r="S46" s="200"/>
      <c r="T46" s="34" t="s">
        <v>37</v>
      </c>
      <c r="U46" s="24" t="s">
        <v>5</v>
      </c>
      <c r="V46" s="25">
        <f>R39*P39/100</f>
        <v>2.6780503999999983</v>
      </c>
      <c r="W46" s="20" t="s">
        <v>11</v>
      </c>
    </row>
    <row r="47" spans="1:25" ht="30" customHeight="1" x14ac:dyDescent="0.2">
      <c r="A47" s="7" t="s">
        <v>6</v>
      </c>
      <c r="B47" s="69" t="s">
        <v>35</v>
      </c>
      <c r="C47" s="69" t="s">
        <v>36</v>
      </c>
      <c r="D47" s="132" t="s">
        <v>38</v>
      </c>
      <c r="E47" s="132"/>
      <c r="F47" s="162" t="s">
        <v>9</v>
      </c>
      <c r="G47" s="162"/>
      <c r="H47" s="162" t="s">
        <v>13</v>
      </c>
      <c r="I47" s="163"/>
      <c r="K47" s="7" t="s">
        <v>6</v>
      </c>
      <c r="L47" s="69" t="s">
        <v>35</v>
      </c>
      <c r="M47" s="69" t="s">
        <v>36</v>
      </c>
      <c r="N47" s="132" t="s">
        <v>38</v>
      </c>
      <c r="O47" s="132"/>
      <c r="P47" s="162" t="s">
        <v>9</v>
      </c>
      <c r="Q47" s="162"/>
      <c r="R47" s="162" t="s">
        <v>13</v>
      </c>
      <c r="S47" s="163"/>
      <c r="T47" s="33" t="s">
        <v>60</v>
      </c>
      <c r="U47" s="20" t="s">
        <v>56</v>
      </c>
      <c r="V47" s="22">
        <f>((R39+H43)*R44)/100</f>
        <v>2.7380503999999979</v>
      </c>
      <c r="W47" s="20" t="s">
        <v>11</v>
      </c>
    </row>
    <row r="48" spans="1:25" s="2" customFormat="1" ht="32" customHeight="1" x14ac:dyDescent="0.15">
      <c r="A48" s="1" t="s">
        <v>0</v>
      </c>
      <c r="B48" s="66">
        <f>L39-($V$5*V53)</f>
        <v>6.0024137931034574</v>
      </c>
      <c r="C48" s="66">
        <f>M39-($V$6*V53)</f>
        <v>8.1793103448276074</v>
      </c>
      <c r="D48" s="89">
        <f>N39-($V$7*V53)</f>
        <v>7.3562068965517078</v>
      </c>
      <c r="E48" s="89"/>
      <c r="F48" s="158">
        <f>P39-V51</f>
        <v>4.0000000000000009</v>
      </c>
      <c r="G48" s="158"/>
      <c r="H48" s="45">
        <f>R39-V$49+V$44</f>
        <v>67.174117142857085</v>
      </c>
      <c r="I48" s="46">
        <f>S39-V$49+V$44</f>
        <v>68.074117142857091</v>
      </c>
      <c r="K48" s="1" t="s">
        <v>0</v>
      </c>
      <c r="L48" s="66">
        <f>B51-($V$5*V53)</f>
        <v>5.3224137931034576</v>
      </c>
      <c r="M48" s="66">
        <f>C51-($V$6*V53)</f>
        <v>7.3793103448276067</v>
      </c>
      <c r="N48" s="89">
        <f>D51-($V$7*V53)</f>
        <v>6.4362068965517061</v>
      </c>
      <c r="O48" s="89"/>
      <c r="P48" s="208">
        <f>F51-V$51</f>
        <v>4.0000000000000009</v>
      </c>
      <c r="Q48" s="208"/>
      <c r="R48" s="45">
        <f>H51-V$49+V$44</f>
        <v>68.065545714285633</v>
      </c>
      <c r="S48" s="46">
        <f>I51-V$49+V$44</f>
        <v>68.965545714285639</v>
      </c>
      <c r="T48" s="35" t="s">
        <v>49</v>
      </c>
      <c r="U48" s="20" t="s">
        <v>57</v>
      </c>
      <c r="V48" s="22">
        <f>(V46-V47)</f>
        <v>-5.9999999999999609E-2</v>
      </c>
      <c r="W48" s="20" t="s">
        <v>11</v>
      </c>
      <c r="X48" s="21"/>
      <c r="Y48" s="21"/>
    </row>
    <row r="49" spans="1:25" s="2" customFormat="1" ht="32" customHeight="1" x14ac:dyDescent="0.15">
      <c r="A49" s="1" t="s">
        <v>1</v>
      </c>
      <c r="B49" s="66">
        <f>B48-($V$5*V53)</f>
        <v>5.8324137931034574</v>
      </c>
      <c r="C49" s="66">
        <f>C48-($V$6*V53)</f>
        <v>7.9793103448276073</v>
      </c>
      <c r="D49" s="89">
        <f>D48-($V$7*V53)</f>
        <v>7.1262068965517074</v>
      </c>
      <c r="E49" s="89"/>
      <c r="F49" s="158">
        <f>F48-V$51</f>
        <v>4.0000000000000009</v>
      </c>
      <c r="G49" s="158"/>
      <c r="H49" s="45">
        <f>H48-V$49+V$44</f>
        <v>67.396974285714222</v>
      </c>
      <c r="I49" s="46">
        <f>I48-V$49+V$44</f>
        <v>68.296974285714228</v>
      </c>
      <c r="K49" s="11" t="s">
        <v>1</v>
      </c>
      <c r="L49" s="66">
        <f>L48-($V$5*V53)</f>
        <v>5.1524137931034577</v>
      </c>
      <c r="M49" s="66">
        <f>M48-($V$6*V53)</f>
        <v>7.1793103448276065</v>
      </c>
      <c r="N49" s="89">
        <f>N48-($V$7*V53)</f>
        <v>6.2062068965517057</v>
      </c>
      <c r="O49" s="89"/>
      <c r="P49" s="208">
        <f>P48-V$51</f>
        <v>4.0000000000000009</v>
      </c>
      <c r="Q49" s="208"/>
      <c r="R49" s="45">
        <f>R48-V$49+V$44</f>
        <v>68.288402857142771</v>
      </c>
      <c r="S49" s="46">
        <f>S48-V$49+V$44</f>
        <v>69.188402857142776</v>
      </c>
      <c r="T49" s="35" t="s">
        <v>50</v>
      </c>
      <c r="U49" s="20" t="s">
        <v>21</v>
      </c>
      <c r="V49" s="23">
        <f>V48/H44</f>
        <v>-8.5714285714285163E-3</v>
      </c>
      <c r="W49" s="20" t="s">
        <v>11</v>
      </c>
      <c r="X49" s="21"/>
      <c r="Y49" s="21"/>
    </row>
    <row r="50" spans="1:25" s="2" customFormat="1" ht="32" customHeight="1" x14ac:dyDescent="0.2">
      <c r="A50" s="1" t="s">
        <v>2</v>
      </c>
      <c r="B50" s="66">
        <f>B49-($V$5*V53)</f>
        <v>5.6624137931034575</v>
      </c>
      <c r="C50" s="66">
        <f>C49-($V$6*V53)</f>
        <v>7.7793103448276071</v>
      </c>
      <c r="D50" s="89">
        <f>D49-($V$7*V53)</f>
        <v>6.8962068965517069</v>
      </c>
      <c r="E50" s="89"/>
      <c r="F50" s="158">
        <f>F49-V$51</f>
        <v>4.0000000000000009</v>
      </c>
      <c r="G50" s="158"/>
      <c r="H50" s="45">
        <f>H49-V$49+V$44</f>
        <v>67.619831428571359</v>
      </c>
      <c r="I50" s="46">
        <f t="shared" ref="I50:I51" si="6">I49-V$49+V$44</f>
        <v>68.519831428571365</v>
      </c>
      <c r="K50" s="41" t="s">
        <v>2</v>
      </c>
      <c r="L50" s="64">
        <f>L49-($V$5*V53)</f>
        <v>4.9824137931034578</v>
      </c>
      <c r="M50" s="64">
        <f>M49-($V$6*V53)</f>
        <v>6.9793103448276064</v>
      </c>
      <c r="N50" s="90">
        <f>N49-($V$7*V53)</f>
        <v>5.9762068965517052</v>
      </c>
      <c r="O50" s="90"/>
      <c r="P50" s="204">
        <f>P49-V$51</f>
        <v>4.0000000000000009</v>
      </c>
      <c r="Q50" s="204"/>
      <c r="R50" s="50">
        <f>R49-V$49+V$44</f>
        <v>68.511259999999908</v>
      </c>
      <c r="S50" s="51">
        <f>S49-V$49+V$44</f>
        <v>69.411259999999913</v>
      </c>
      <c r="T50" s="37" t="s">
        <v>51</v>
      </c>
      <c r="U50" s="21" t="s">
        <v>20</v>
      </c>
      <c r="V50" s="27">
        <f>P39-R44</f>
        <v>0</v>
      </c>
      <c r="W50" s="21" t="s">
        <v>10</v>
      </c>
      <c r="X50" s="21"/>
      <c r="Y50" s="21"/>
    </row>
    <row r="51" spans="1:25" s="2" customFormat="1" ht="28" customHeight="1" x14ac:dyDescent="0.2">
      <c r="A51" s="1" t="s">
        <v>3</v>
      </c>
      <c r="B51" s="66">
        <f>B50-($V$5*V53)</f>
        <v>5.4924137931034576</v>
      </c>
      <c r="C51" s="66">
        <f>C50-($V$6*V53)</f>
        <v>7.5793103448276069</v>
      </c>
      <c r="D51" s="89">
        <f>D50-($V$7*V53)</f>
        <v>6.6662068965517065</v>
      </c>
      <c r="E51" s="89"/>
      <c r="F51" s="158">
        <f>F50-V$51</f>
        <v>4.0000000000000009</v>
      </c>
      <c r="G51" s="158"/>
      <c r="H51" s="45">
        <f>H50-V$49+V$44</f>
        <v>67.842688571428496</v>
      </c>
      <c r="I51" s="46">
        <f t="shared" si="6"/>
        <v>68.742688571428502</v>
      </c>
      <c r="K51" s="49">
        <v>2021</v>
      </c>
      <c r="L51" s="205" t="s">
        <v>62</v>
      </c>
      <c r="M51" s="205"/>
      <c r="N51" s="206">
        <f>((R51+S51)/2)-((R51+S51)/2)*(P51/100)</f>
        <v>65.828500000000005</v>
      </c>
      <c r="O51" s="206"/>
      <c r="P51" s="207">
        <v>3.9</v>
      </c>
      <c r="Q51" s="207"/>
      <c r="R51" s="71">
        <v>68</v>
      </c>
      <c r="S51" s="63">
        <v>69</v>
      </c>
      <c r="T51" s="37" t="s">
        <v>52</v>
      </c>
      <c r="U51" s="21" t="s">
        <v>8</v>
      </c>
      <c r="V51" s="28">
        <f>V50/H44</f>
        <v>0</v>
      </c>
      <c r="W51" s="21" t="s">
        <v>10</v>
      </c>
      <c r="X51" s="21"/>
      <c r="Y51" s="21"/>
    </row>
    <row r="52" spans="1:25" s="2" customFormat="1" ht="23" customHeight="1" thickBot="1" x14ac:dyDescent="0.25">
      <c r="A52" s="12"/>
      <c r="B52" s="13"/>
      <c r="C52" s="13"/>
      <c r="D52" s="138"/>
      <c r="E52" s="138"/>
      <c r="F52" s="209"/>
      <c r="G52" s="209"/>
      <c r="H52" s="210"/>
      <c r="I52" s="211"/>
      <c r="K52" s="212" t="s">
        <v>29</v>
      </c>
      <c r="L52" s="213"/>
      <c r="M52" s="213"/>
      <c r="N52" s="213"/>
      <c r="O52" s="213"/>
      <c r="P52" s="213"/>
      <c r="Q52" s="213"/>
      <c r="R52" s="201">
        <f>(((R50+S50)/2)-((R50+S50)/2)*(P50/100))-N51</f>
        <v>0.37430959999990421</v>
      </c>
      <c r="S52" s="202"/>
      <c r="T52" s="37" t="s">
        <v>53</v>
      </c>
      <c r="U52" s="21" t="s">
        <v>47</v>
      </c>
      <c r="V52" s="30" t="s">
        <v>66</v>
      </c>
      <c r="W52" s="21"/>
      <c r="X52" s="21"/>
      <c r="Y52" s="21"/>
    </row>
    <row r="53" spans="1:25" ht="20" customHeight="1" x14ac:dyDescent="0.2">
      <c r="A53" s="203" t="s">
        <v>70</v>
      </c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U53" s="25" t="s">
        <v>63</v>
      </c>
      <c r="V53" s="39">
        <v>0.28999999999999998</v>
      </c>
    </row>
    <row r="54" spans="1:25" x14ac:dyDescent="0.2">
      <c r="V54" s="22"/>
    </row>
  </sheetData>
  <sheetProtection algorithmName="SHA-512" hashValue="+XCAPEi12S5cBFWlvTTN+lMVJDi14iuY2NbSa5Ca+XONRafVIEpZG9plY4uMf1WG2fMuYdCbicDLlFoz5fYwyw==" saltValue="PgClfh34YLnX51OBJzxCjQ==" spinCount="100000" sheet="1" objects="1" scenarios="1" selectLockedCells="1"/>
  <mergeCells count="176">
    <mergeCell ref="D48:E48"/>
    <mergeCell ref="F48:G48"/>
    <mergeCell ref="N48:O48"/>
    <mergeCell ref="P48:Q48"/>
    <mergeCell ref="D49:E49"/>
    <mergeCell ref="F49:G49"/>
    <mergeCell ref="N49:O49"/>
    <mergeCell ref="P49:Q49"/>
    <mergeCell ref="D52:E52"/>
    <mergeCell ref="F52:G52"/>
    <mergeCell ref="H52:I52"/>
    <mergeCell ref="K52:Q52"/>
    <mergeCell ref="R52:S52"/>
    <mergeCell ref="A53:S53"/>
    <mergeCell ref="D50:E50"/>
    <mergeCell ref="F50:G50"/>
    <mergeCell ref="N50:O50"/>
    <mergeCell ref="P50:Q50"/>
    <mergeCell ref="D51:E51"/>
    <mergeCell ref="F51:G51"/>
    <mergeCell ref="L51:M51"/>
    <mergeCell ref="N51:O51"/>
    <mergeCell ref="P51:Q51"/>
    <mergeCell ref="D47:E47"/>
    <mergeCell ref="F47:G47"/>
    <mergeCell ref="H47:I47"/>
    <mergeCell ref="N47:O47"/>
    <mergeCell ref="P47:Q47"/>
    <mergeCell ref="R47:S47"/>
    <mergeCell ref="A44:G44"/>
    <mergeCell ref="H44:I44"/>
    <mergeCell ref="K44:Q44"/>
    <mergeCell ref="R44:S44"/>
    <mergeCell ref="A45:S45"/>
    <mergeCell ref="A46:I46"/>
    <mergeCell ref="K46:S46"/>
    <mergeCell ref="A41:S41"/>
    <mergeCell ref="A42:S42"/>
    <mergeCell ref="A43:G43"/>
    <mergeCell ref="H43:I43"/>
    <mergeCell ref="K43:Q43"/>
    <mergeCell ref="R43:S43"/>
    <mergeCell ref="D39:E39"/>
    <mergeCell ref="F39:G39"/>
    <mergeCell ref="H39:I39"/>
    <mergeCell ref="N39:O39"/>
    <mergeCell ref="P39:Q39"/>
    <mergeCell ref="A40:S40"/>
    <mergeCell ref="D37:E37"/>
    <mergeCell ref="F37:G37"/>
    <mergeCell ref="N37:O37"/>
    <mergeCell ref="P37:Q37"/>
    <mergeCell ref="D38:E38"/>
    <mergeCell ref="F38:G38"/>
    <mergeCell ref="N38:O38"/>
    <mergeCell ref="P38:Q38"/>
    <mergeCell ref="D35:E35"/>
    <mergeCell ref="F35:G35"/>
    <mergeCell ref="N35:O35"/>
    <mergeCell ref="P35:Q35"/>
    <mergeCell ref="D36:E36"/>
    <mergeCell ref="F36:G36"/>
    <mergeCell ref="N36:O36"/>
    <mergeCell ref="P36:Q36"/>
    <mergeCell ref="A32:S32"/>
    <mergeCell ref="A33:I33"/>
    <mergeCell ref="K33:S33"/>
    <mergeCell ref="D34:E34"/>
    <mergeCell ref="F34:G34"/>
    <mergeCell ref="H34:I34"/>
    <mergeCell ref="N34:O34"/>
    <mergeCell ref="P34:Q34"/>
    <mergeCell ref="R34:S34"/>
    <mergeCell ref="A30:G30"/>
    <mergeCell ref="H30:I30"/>
    <mergeCell ref="K30:Q30"/>
    <mergeCell ref="R30:S30"/>
    <mergeCell ref="A31:G31"/>
    <mergeCell ref="H31:I31"/>
    <mergeCell ref="K31:Q31"/>
    <mergeCell ref="R31:S31"/>
    <mergeCell ref="A26:S26"/>
    <mergeCell ref="A27:S27"/>
    <mergeCell ref="A28:S28"/>
    <mergeCell ref="A29:G29"/>
    <mergeCell ref="H29:I29"/>
    <mergeCell ref="K29:Q29"/>
    <mergeCell ref="R29:S29"/>
    <mergeCell ref="D23:E23"/>
    <mergeCell ref="F23:G23"/>
    <mergeCell ref="N23:O23"/>
    <mergeCell ref="P23:Q23"/>
    <mergeCell ref="R23:S23"/>
    <mergeCell ref="D24:E24"/>
    <mergeCell ref="F24:G24"/>
    <mergeCell ref="K24:S25"/>
    <mergeCell ref="D25:E25"/>
    <mergeCell ref="F25:G25"/>
    <mergeCell ref="D21:E21"/>
    <mergeCell ref="F21:G21"/>
    <mergeCell ref="N21:O21"/>
    <mergeCell ref="P21:Q21"/>
    <mergeCell ref="R21:S21"/>
    <mergeCell ref="D22:E22"/>
    <mergeCell ref="F22:G22"/>
    <mergeCell ref="N22:O22"/>
    <mergeCell ref="P22:Q22"/>
    <mergeCell ref="R22:S22"/>
    <mergeCell ref="A19:I19"/>
    <mergeCell ref="K19:S19"/>
    <mergeCell ref="D20:E20"/>
    <mergeCell ref="F20:G20"/>
    <mergeCell ref="H20:I20"/>
    <mergeCell ref="N20:O20"/>
    <mergeCell ref="P20:Q20"/>
    <mergeCell ref="R20:S20"/>
    <mergeCell ref="D16:E16"/>
    <mergeCell ref="F16:G16"/>
    <mergeCell ref="N16:O16"/>
    <mergeCell ref="P16:Q16"/>
    <mergeCell ref="D17:E17"/>
    <mergeCell ref="F17:G17"/>
    <mergeCell ref="N17:O17"/>
    <mergeCell ref="P17:Q17"/>
    <mergeCell ref="D14:E14"/>
    <mergeCell ref="F14:G14"/>
    <mergeCell ref="N14:O14"/>
    <mergeCell ref="P14:Q14"/>
    <mergeCell ref="D15:E15"/>
    <mergeCell ref="F15:G15"/>
    <mergeCell ref="N15:O15"/>
    <mergeCell ref="P15:Q15"/>
    <mergeCell ref="A10:S10"/>
    <mergeCell ref="A11:S11"/>
    <mergeCell ref="A12:I12"/>
    <mergeCell ref="K12:S12"/>
    <mergeCell ref="D13:E13"/>
    <mergeCell ref="F13:G13"/>
    <mergeCell ref="H13:I13"/>
    <mergeCell ref="N13:O13"/>
    <mergeCell ref="P13:Q13"/>
    <mergeCell ref="R13:S13"/>
    <mergeCell ref="A8:B8"/>
    <mergeCell ref="C8:D8"/>
    <mergeCell ref="F8:G8"/>
    <mergeCell ref="K8:Q8"/>
    <mergeCell ref="R8:S8"/>
    <mergeCell ref="A9:S9"/>
    <mergeCell ref="A6:B6"/>
    <mergeCell ref="C6:D6"/>
    <mergeCell ref="F6:G6"/>
    <mergeCell ref="K6:Q6"/>
    <mergeCell ref="R6:S6"/>
    <mergeCell ref="A7:B7"/>
    <mergeCell ref="C7:D7"/>
    <mergeCell ref="F7:G7"/>
    <mergeCell ref="K7:Q7"/>
    <mergeCell ref="R7:S7"/>
    <mergeCell ref="A1:J1"/>
    <mergeCell ref="A4:G4"/>
    <mergeCell ref="H4:I4"/>
    <mergeCell ref="K4:Q4"/>
    <mergeCell ref="R4:S4"/>
    <mergeCell ref="A5:G5"/>
    <mergeCell ref="H5:I5"/>
    <mergeCell ref="K5:Q5"/>
    <mergeCell ref="R5:S5"/>
    <mergeCell ref="A2:G2"/>
    <mergeCell ref="H2:I2"/>
    <mergeCell ref="K2:Q2"/>
    <mergeCell ref="R2:S2"/>
    <mergeCell ref="A3:G3"/>
    <mergeCell ref="H3:I3"/>
    <mergeCell ref="K3:Q3"/>
    <mergeCell ref="R3:S3"/>
    <mergeCell ref="K1:S1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BULK ( VOLUMEN)</vt:lpstr>
      <vt:lpstr>FASE TRANSICIÓN (RECOMP)</vt:lpstr>
      <vt:lpstr>FASE CUT ( DEFINICIÓN)</vt:lpstr>
      <vt:lpstr>'BULK ( VOLUMEN)'!Área_de_impresión</vt:lpstr>
      <vt:lpstr>'FASE CUT ( DEFINICIÓN)'!Área_de_impresión</vt:lpstr>
      <vt:lpstr>'FASE TRANSICIÓN (RECOMP)'!Área_de_impresión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2025-02-07T18:47:03Z</cp:lastPrinted>
  <dcterms:created xsi:type="dcterms:W3CDTF">2006-09-16T00:00:00Z</dcterms:created>
  <dcterms:modified xsi:type="dcterms:W3CDTF">2025-11-11T14:41:50Z</dcterms:modified>
</cp:coreProperties>
</file>